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keiji\Documents\01.Work\11.スモエク\01.購入\03.清算書\固定資産税・管理費などの清算書3\スモエク版\"/>
    </mc:Choice>
  </mc:AlternateContent>
  <xr:revisionPtr revIDLastSave="0" documentId="13_ncr:1_{9937CAD7-ECF8-497D-A876-BAB00E1CFC5F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FM" sheetId="16" r:id="rId1"/>
    <sheet name="入力例" sheetId="17" r:id="rId2"/>
  </sheets>
  <definedNames>
    <definedName name="_xlnm.Print_Area" localSheetId="0">FM!$A$1:$AQ$72</definedName>
    <definedName name="_xlnm.Print_Area" localSheetId="1">入力例!$A$1:$AQ$72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41" i="17" l="1"/>
  <c r="AI40" i="17"/>
  <c r="AN41" i="16"/>
  <c r="AI40" i="16"/>
  <c r="I65" i="17"/>
  <c r="N62" i="17"/>
  <c r="P61" i="17"/>
  <c r="L61" i="17"/>
  <c r="F61" i="17"/>
  <c r="AJ54" i="17"/>
  <c r="C54" i="17"/>
  <c r="J48" i="17"/>
  <c r="Y46" i="17"/>
  <c r="Z40" i="17"/>
  <c r="W36" i="17"/>
  <c r="Y28" i="17"/>
  <c r="AJ24" i="17"/>
  <c r="W23" i="17"/>
  <c r="BK19" i="17"/>
  <c r="L19" i="17"/>
  <c r="W19" i="17" s="1"/>
  <c r="L18" i="17"/>
  <c r="W18" i="17" s="1"/>
  <c r="AN5" i="17"/>
  <c r="Z24" i="17" s="1"/>
  <c r="AJ1" i="17"/>
  <c r="Y46" i="16"/>
  <c r="Y28" i="16"/>
  <c r="J48" i="16"/>
  <c r="W36" i="16"/>
  <c r="Z40" i="16"/>
  <c r="AN5" i="16"/>
  <c r="Q44" i="16" s="1"/>
  <c r="AJ5" i="16"/>
  <c r="AD5" i="16"/>
  <c r="P61" i="16"/>
  <c r="L61" i="16"/>
  <c r="F61" i="16"/>
  <c r="C54" i="16"/>
  <c r="L18" i="16"/>
  <c r="W18" i="16" s="1"/>
  <c r="BK19" i="16"/>
  <c r="I65" i="16"/>
  <c r="N62" i="16"/>
  <c r="AJ54" i="16"/>
  <c r="AJ24" i="16"/>
  <c r="W23" i="16"/>
  <c r="L19" i="16"/>
  <c r="W19" i="16" s="1"/>
  <c r="AJ1" i="16"/>
  <c r="AI18" i="17" l="1"/>
  <c r="BK10" i="17"/>
  <c r="BK18" i="17" s="1"/>
  <c r="C21" i="17" s="1"/>
  <c r="W24" i="17"/>
  <c r="BK2" i="17"/>
  <c r="AE55" i="17"/>
  <c r="BK3" i="17"/>
  <c r="AM55" i="17"/>
  <c r="Q44" i="17"/>
  <c r="X45" i="17" s="1"/>
  <c r="AJ55" i="17"/>
  <c r="J47" i="17"/>
  <c r="O47" i="17" s="1"/>
  <c r="J45" i="17"/>
  <c r="O45" i="17" s="1"/>
  <c r="AG48" i="17" s="1"/>
  <c r="AH7" i="17"/>
  <c r="J47" i="16"/>
  <c r="O47" i="16" s="1"/>
  <c r="J45" i="16"/>
  <c r="AM55" i="16"/>
  <c r="X45" i="16"/>
  <c r="Z24" i="16"/>
  <c r="AJ55" i="16"/>
  <c r="W24" i="16"/>
  <c r="BK10" i="16"/>
  <c r="AH7" i="16"/>
  <c r="AE55" i="16"/>
  <c r="BK3" i="16"/>
  <c r="BK2" i="16"/>
  <c r="AD45" i="16" s="1"/>
  <c r="AI18" i="16"/>
  <c r="K27" i="17" l="1"/>
  <c r="K29" i="17"/>
  <c r="D62" i="17"/>
  <c r="R24" i="17"/>
  <c r="AM23" i="17"/>
  <c r="AE23" i="17"/>
  <c r="AD45" i="17"/>
  <c r="AJ23" i="17"/>
  <c r="K31" i="17"/>
  <c r="C31" i="17"/>
  <c r="AD31" i="17"/>
  <c r="AA31" i="17"/>
  <c r="AI31" i="17"/>
  <c r="R23" i="17"/>
  <c r="AE24" i="17"/>
  <c r="BK8" i="17"/>
  <c r="AS9" i="17" s="1"/>
  <c r="BK5" i="17"/>
  <c r="O45" i="16"/>
  <c r="AG48" i="16" s="1"/>
  <c r="BK18" i="16"/>
  <c r="C21" i="16" s="1"/>
  <c r="K31" i="16"/>
  <c r="AA31" i="16"/>
  <c r="AI31" i="16"/>
  <c r="C31" i="16"/>
  <c r="AD31" i="16"/>
  <c r="R23" i="16"/>
  <c r="BK5" i="16"/>
  <c r="BK8" i="16"/>
  <c r="AS9" i="16" s="1"/>
  <c r="D62" i="16"/>
  <c r="AE24" i="16"/>
  <c r="AM23" i="16"/>
  <c r="AJ23" i="16"/>
  <c r="AE23" i="16"/>
  <c r="R24" i="16"/>
  <c r="K29" i="16"/>
  <c r="K27" i="16"/>
  <c r="AC44" i="17" l="1"/>
  <c r="AJ45" i="17"/>
  <c r="AS45" i="17"/>
  <c r="BK6" i="17"/>
  <c r="BK7" i="17" s="1"/>
  <c r="K23" i="17"/>
  <c r="T27" i="17" s="1"/>
  <c r="AJ45" i="16"/>
  <c r="AS45" i="16"/>
  <c r="K23" i="16"/>
  <c r="T27" i="16" s="1"/>
  <c r="BK6" i="16"/>
  <c r="BK7" i="16" s="1"/>
  <c r="AC44" i="16"/>
  <c r="AG47" i="17" l="1"/>
  <c r="Z49" i="17" s="1"/>
  <c r="X47" i="17"/>
  <c r="AA26" i="17"/>
  <c r="K24" i="17"/>
  <c r="AG47" i="16"/>
  <c r="Z49" i="16" s="1"/>
  <c r="X47" i="16"/>
  <c r="AA26" i="16"/>
  <c r="K24" i="16"/>
  <c r="AS27" i="17" l="1"/>
  <c r="AH27" i="17"/>
  <c r="T29" i="17" s="1"/>
  <c r="AD29" i="17" s="1"/>
  <c r="Z32" i="17" s="1"/>
  <c r="M57" i="17" s="1"/>
  <c r="AS27" i="16"/>
  <c r="AH27" i="16"/>
  <c r="T29" i="16" s="1"/>
  <c r="AD29" i="16" s="1"/>
  <c r="Z32" i="16" s="1"/>
  <c r="M57" i="16" s="1"/>
</calcChain>
</file>

<file path=xl/sharedStrings.xml><?xml version="1.0" encoding="utf-8"?>
<sst xmlns="http://schemas.openxmlformats.org/spreadsheetml/2006/main" count="430" uniqueCount="134">
  <si>
    <t>①負担日数区分</t>
    <rPh sb="1" eb="3">
      <t>フタン</t>
    </rPh>
    <rPh sb="3" eb="4">
      <t>ビ</t>
    </rPh>
    <rPh sb="4" eb="5">
      <t>スウ</t>
    </rPh>
    <rPh sb="5" eb="7">
      <t>クブン</t>
    </rPh>
    <phoneticPr fontId="1"/>
  </si>
  <si>
    <t>②日割清算式</t>
    <rPh sb="1" eb="3">
      <t>ヒワ</t>
    </rPh>
    <rPh sb="3" eb="5">
      <t>セイサン</t>
    </rPh>
    <rPh sb="5" eb="6">
      <t>シキ</t>
    </rPh>
    <phoneticPr fontId="1"/>
  </si>
  <si>
    <t>売主負担額：</t>
    <rPh sb="0" eb="2">
      <t>ウリヌシ</t>
    </rPh>
    <rPh sb="2" eb="4">
      <t>フタン</t>
    </rPh>
    <rPh sb="4" eb="5">
      <t>ガク</t>
    </rPh>
    <phoneticPr fontId="1"/>
  </si>
  <si>
    <t>買主負担額：</t>
    <rPh sb="0" eb="2">
      <t>カイヌシ</t>
    </rPh>
    <rPh sb="2" eb="4">
      <t>フタン</t>
    </rPh>
    <rPh sb="4" eb="5">
      <t>ガク</t>
    </rPh>
    <phoneticPr fontId="1"/>
  </si>
  <si>
    <t>売主負担分：　</t>
    <rPh sb="0" eb="2">
      <t>ウリヌシ</t>
    </rPh>
    <rPh sb="2" eb="5">
      <t>フタンブン</t>
    </rPh>
    <phoneticPr fontId="1"/>
  </si>
  <si>
    <t>買主負担分：　</t>
    <rPh sb="0" eb="2">
      <t>カイヌシ</t>
    </rPh>
    <rPh sb="2" eb="5">
      <t>フタンブン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</si>
  <si>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</si>
  <si>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</si>
  <si>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日付</t>
    <rPh sb="0" eb="1">
      <t>ニチ</t>
    </rPh>
    <rPh sb="1" eb="2">
      <t>ツ</t>
    </rPh>
    <phoneticPr fontId="1"/>
  </si>
  <si>
    <t>別紙不動産売買契約書に基づく</t>
    <rPh sb="0" eb="2">
      <t>ベッシ</t>
    </rPh>
    <rPh sb="2" eb="5">
      <t>フドウサン</t>
    </rPh>
    <rPh sb="5" eb="7">
      <t>バイバイ</t>
    </rPh>
    <rPh sb="7" eb="10">
      <t>ケイヤクショ</t>
    </rPh>
    <rPh sb="11" eb="12">
      <t>モト</t>
    </rPh>
    <phoneticPr fontId="1"/>
  </si>
  <si>
    <t>円</t>
    <rPh sb="0" eb="1">
      <t>エン</t>
    </rPh>
    <phoneticPr fontId="1"/>
  </si>
  <si>
    <t>[内訳]</t>
    <rPh sb="1" eb="3">
      <t>ウチワケ</t>
    </rPh>
    <phoneticPr fontId="1"/>
  </si>
  <si>
    <t>固定資産税</t>
    <rPh sb="0" eb="2">
      <t>コテイ</t>
    </rPh>
    <rPh sb="2" eb="5">
      <t>シサンゼイ</t>
    </rPh>
    <phoneticPr fontId="1"/>
  </si>
  <si>
    <t>都市計画税</t>
    <rPh sb="0" eb="2">
      <t>トシ</t>
    </rPh>
    <rPh sb="2" eb="4">
      <t>ケイカク</t>
    </rPh>
    <rPh sb="4" eb="5">
      <t>ゼイ</t>
    </rPh>
    <phoneticPr fontId="1"/>
  </si>
  <si>
    <t>日分</t>
    <rPh sb="0" eb="2">
      <t>ニチブン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</si>
  <si>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</si>
  <si>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</si>
  <si>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管理費</t>
    <rPh sb="0" eb="3">
      <t>カンリヒ</t>
    </rPh>
    <phoneticPr fontId="1"/>
  </si>
  <si>
    <t>修繕積立金</t>
    <rPh sb="0" eb="2">
      <t>シュウゼン</t>
    </rPh>
    <rPh sb="2" eb="4">
      <t>ツミタテ</t>
    </rPh>
    <rPh sb="4" eb="5">
      <t>キン</t>
    </rPh>
    <phoneticPr fontId="1"/>
  </si>
  <si>
    <t>日</t>
    <rPh sb="0" eb="1">
      <t>ニチ</t>
    </rPh>
    <phoneticPr fontId="1"/>
  </si>
  <si>
    <t>日分</t>
    <rPh sb="0" eb="1">
      <t>ニチ</t>
    </rPh>
    <rPh sb="1" eb="2">
      <t>ブン</t>
    </rPh>
    <phoneticPr fontId="1"/>
  </si>
  <si>
    <t>○売主負担分</t>
    <rPh sb="1" eb="3">
      <t>ウリヌシ</t>
    </rPh>
    <rPh sb="3" eb="6">
      <t>フタンブン</t>
    </rPh>
    <phoneticPr fontId="1"/>
  </si>
  <si>
    <t>○買主負担分</t>
    <rPh sb="1" eb="3">
      <t>カイヌシ</t>
    </rPh>
    <rPh sb="3" eb="6">
      <t>フタンブン</t>
    </rPh>
    <phoneticPr fontId="1"/>
  </si>
  <si>
    <t>領　　収　　書</t>
    <phoneticPr fontId="1"/>
  </si>
  <si>
    <t>月分</t>
    <rPh sb="0" eb="1">
      <t>ガツ</t>
    </rPh>
    <rPh sb="1" eb="2">
      <t>ブン</t>
    </rPh>
    <phoneticPr fontId="1"/>
  </si>
  <si>
    <t>－</t>
    <phoneticPr fontId="1"/>
  </si>
  <si>
    <t>所在地番</t>
    <rPh sb="0" eb="2">
      <t>ショザイ</t>
    </rPh>
    <rPh sb="2" eb="4">
      <t>チバン</t>
    </rPh>
    <phoneticPr fontId="1"/>
  </si>
  <si>
    <t>～</t>
    <phoneticPr fontId="1"/>
  </si>
  <si>
    <t>×</t>
    <phoneticPr fontId="1"/>
  </si>
  <si>
    <t>÷</t>
    <phoneticPr fontId="1"/>
  </si>
  <si>
    <t>≒</t>
    <phoneticPr fontId="1"/>
  </si>
  <si>
    <t>÷</t>
    <phoneticPr fontId="1"/>
  </si>
  <si>
    <t>＝</t>
    <phoneticPr fontId="1"/>
  </si>
  <si>
    <t>⇒</t>
    <phoneticPr fontId="1"/>
  </si>
  <si>
    <t>引渡日</t>
    <rPh sb="0" eb="2">
      <t>ヒキワタシ</t>
    </rPh>
    <rPh sb="2" eb="3">
      <t>ビ</t>
    </rPh>
    <phoneticPr fontId="1"/>
  </si>
  <si>
    <t>引渡年</t>
    <rPh sb="0" eb="2">
      <t>ヒキワタシ</t>
    </rPh>
    <rPh sb="2" eb="3">
      <t>ネン</t>
    </rPh>
    <phoneticPr fontId="1"/>
  </si>
  <si>
    <t>うるう年</t>
    <rPh sb="3" eb="4">
      <t>トシ</t>
    </rPh>
    <phoneticPr fontId="1"/>
  </si>
  <si>
    <t>①日割清算式</t>
    <rPh sb="1" eb="3">
      <t>ヒワ</t>
    </rPh>
    <rPh sb="3" eb="6">
      <t>セイサンシキ</t>
    </rPh>
    <phoneticPr fontId="1"/>
  </si>
  <si>
    <t>住　所：</t>
    <rPh sb="0" eb="1">
      <t>ジュウ</t>
    </rPh>
    <rPh sb="2" eb="3">
      <t>ショ</t>
    </rPh>
    <phoneticPr fontId="1"/>
  </si>
  <si>
    <t>１．</t>
    <phoneticPr fontId="1"/>
  </si>
  <si>
    <t>２．</t>
    <phoneticPr fontId="1"/>
  </si>
  <si>
    <t>作成日：</t>
    <rPh sb="0" eb="2">
      <t>サクセイ</t>
    </rPh>
    <rPh sb="2" eb="3">
      <t>ビ</t>
    </rPh>
    <phoneticPr fontId="1"/>
  </si>
  <si>
    <t>お引渡し日：</t>
    <rPh sb="1" eb="3">
      <t>ヒキワタ</t>
    </rPh>
    <rPh sb="4" eb="5">
      <t>ビ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</si>
  <si>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</si>
  <si>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</si>
  <si>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</si>
  <si>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固定資産税/都市計画税</t>
    <rPh sb="0" eb="5">
      <t>コテイシサンゼイ</t>
    </rPh>
    <rPh sb="6" eb="11">
      <t>トシケイカクゼイ</t>
    </rPh>
    <phoneticPr fontId="1"/>
  </si>
  <si>
    <t>合計</t>
    <rPh sb="0" eb="2">
      <t>ゴウケイ</t>
    </rPh>
    <phoneticPr fontId="1"/>
  </si>
  <si>
    <t>小計</t>
    <rPh sb="0" eb="2">
      <t>ショウケイ</t>
    </rPh>
    <phoneticPr fontId="1"/>
  </si>
  <si>
    <t>・固定資産税</t>
    <rPh sb="1" eb="3">
      <t>コテイ</t>
    </rPh>
    <rPh sb="3" eb="6">
      <t>シサンゼイ</t>
    </rPh>
    <phoneticPr fontId="1"/>
  </si>
  <si>
    <t>・都市計画税</t>
    <rPh sb="1" eb="3">
      <t>トシ</t>
    </rPh>
    <rPh sb="3" eb="5">
      <t>ケイカク</t>
    </rPh>
    <rPh sb="5" eb="6">
      <t>ゼイ</t>
    </rPh>
    <phoneticPr fontId="1"/>
  </si>
  <si>
    <t>起算日</t>
    <rPh sb="0" eb="3">
      <t>キサンビ</t>
    </rPh>
    <phoneticPr fontId="1"/>
  </si>
  <si>
    <t>計算式</t>
    <rPh sb="0" eb="3">
      <t>ケイサンシキ</t>
    </rPh>
    <phoneticPr fontId="1"/>
  </si>
  <si>
    <t>自治会費</t>
    <rPh sb="0" eb="4">
      <t>ジチカイヒ</t>
    </rPh>
    <phoneticPr fontId="1"/>
  </si>
  <si>
    <t>その他①</t>
    <rPh sb="2" eb="3">
      <t>ホカ</t>
    </rPh>
    <phoneticPr fontId="1"/>
  </si>
  <si>
    <t>その他②</t>
    <rPh sb="2" eb="3">
      <t>ホカ</t>
    </rPh>
    <phoneticPr fontId="1"/>
  </si>
  <si>
    <t>インターネット代</t>
    <rPh sb="7" eb="8">
      <t>ダイ</t>
    </rPh>
    <phoneticPr fontId="1"/>
  </si>
  <si>
    <t>No．</t>
    <phoneticPr fontId="1"/>
  </si>
  <si>
    <t>印</t>
    <rPh sb="0" eb="1">
      <t>イン</t>
    </rPh>
    <phoneticPr fontId="1"/>
  </si>
  <si>
    <t>年度</t>
    <rPh sb="0" eb="2">
      <t>ネンド</t>
    </rPh>
    <phoneticPr fontId="1"/>
  </si>
  <si>
    <t>閏年判定年</t>
    <rPh sb="0" eb="2">
      <t>ウルウトシ</t>
    </rPh>
    <rPh sb="2" eb="4">
      <t>ハンテイ</t>
    </rPh>
    <rPh sb="4" eb="5">
      <t>ネン</t>
    </rPh>
    <phoneticPr fontId="1"/>
  </si>
  <si>
    <t>土地</t>
    <rPh sb="0" eb="2">
      <t>トチ</t>
    </rPh>
    <phoneticPr fontId="1"/>
  </si>
  <si>
    <t>家屋</t>
    <rPh sb="0" eb="2">
      <t>カオク</t>
    </rPh>
    <phoneticPr fontId="1"/>
  </si>
  <si>
    <t>物件名：</t>
    <rPh sb="0" eb="2">
      <t>ブッケン</t>
    </rPh>
    <rPh sb="2" eb="3">
      <t>メイ</t>
    </rPh>
    <phoneticPr fontId="1"/>
  </si>
  <si>
    <t>所　在：</t>
    <rPh sb="0" eb="1">
      <t>ショ</t>
    </rPh>
    <rPh sb="2" eb="3">
      <t>ザイ</t>
    </rPh>
    <phoneticPr fontId="1"/>
  </si>
  <si>
    <t>管理費・修繕積立金等</t>
    <rPh sb="0" eb="3">
      <t>カンリヒ</t>
    </rPh>
    <rPh sb="4" eb="6">
      <t>シュウゼン</t>
    </rPh>
    <rPh sb="6" eb="9">
      <t>ツミタテキン</t>
    </rPh>
    <rPh sb="9" eb="10">
      <t>ナド</t>
    </rPh>
    <phoneticPr fontId="1"/>
  </si>
  <si>
    <t>起算日：</t>
    <rPh sb="0" eb="3">
      <t>キサンビ</t>
    </rPh>
    <phoneticPr fontId="1"/>
  </si>
  <si>
    <t>種類</t>
    <rPh sb="0" eb="2">
      <t>シュルイ</t>
    </rPh>
    <phoneticPr fontId="1"/>
  </si>
  <si>
    <t>買主負担分：　</t>
    <rPh sb="0" eb="2">
      <t>カイヌシ</t>
    </rPh>
    <phoneticPr fontId="1"/>
  </si>
  <si>
    <t>様</t>
    <rPh sb="0" eb="1">
      <t>サマ</t>
    </rPh>
    <phoneticPr fontId="1"/>
  </si>
  <si>
    <t>但</t>
    <rPh sb="0" eb="1">
      <t>タダシ</t>
    </rPh>
    <phoneticPr fontId="1"/>
  </si>
  <si>
    <t>氏　名：</t>
    <rPh sb="0" eb="1">
      <t>シ</t>
    </rPh>
    <rPh sb="2" eb="3">
      <t>ナ</t>
    </rPh>
    <phoneticPr fontId="1"/>
  </si>
  <si>
    <t>←入力</t>
    <rPh sb="1" eb="3">
      <t>ニュウリョク</t>
    </rPh>
    <phoneticPr fontId="1"/>
  </si>
  <si>
    <t>←選択</t>
    <rPh sb="1" eb="3">
      <t>センタク</t>
    </rPh>
    <phoneticPr fontId="1"/>
  </si>
  <si>
    <t>←署名、押印</t>
    <rPh sb="1" eb="3">
      <t>ショメイ</t>
    </rPh>
    <rPh sb="4" eb="6">
      <t>オウイン</t>
    </rPh>
    <phoneticPr fontId="1"/>
  </si>
  <si>
    <t>　</t>
  </si>
  <si>
    <t>前月</t>
  </si>
  <si>
    <t>清  算  書</t>
    <rPh sb="0" eb="1">
      <t>キヨシ</t>
    </rPh>
    <rPh sb="3" eb="4">
      <t>サン</t>
    </rPh>
    <rPh sb="6" eb="7">
      <t>ショ</t>
    </rPh>
    <phoneticPr fontId="1"/>
  </si>
  <si>
    <t>←入力セル</t>
    <rPh sb="1" eb="3">
      <t>ニュウリョク</t>
    </rPh>
    <phoneticPr fontId="1"/>
  </si>
  <si>
    <t>薄い黄色</t>
    <rPh sb="0" eb="1">
      <t>ウス</t>
    </rPh>
    <rPh sb="2" eb="4">
      <t>キイロ</t>
    </rPh>
    <phoneticPr fontId="1"/>
  </si>
  <si>
    <t>←列の非表示</t>
    <rPh sb="1" eb="2">
      <t>レツ</t>
    </rPh>
    <rPh sb="3" eb="6">
      <t>ヒヒョウジ</t>
    </rPh>
    <phoneticPr fontId="1"/>
  </si>
  <si>
    <t>固定資産税・都市計画税の清算金として</t>
    <phoneticPr fontId="1"/>
  </si>
  <si>
    <t>固定資産税・都市計画税及び管理費等の清算金として</t>
    <phoneticPr fontId="1"/>
  </si>
  <si>
    <t>→</t>
    <phoneticPr fontId="1"/>
  </si>
  <si>
    <t>物　件：</t>
    <rPh sb="0" eb="1">
      <t>モノ</t>
    </rPh>
    <rPh sb="2" eb="3">
      <t>ケン</t>
    </rPh>
    <phoneticPr fontId="1"/>
  </si>
  <si>
    <t>※起算月は1月か4月を選択。起算年は引渡日から自動計算されます</t>
  </si>
  <si>
    <t>※買主様は引渡日を含むそれ以降のご負担となります。</t>
    <rPh sb="1" eb="3">
      <t>カイヌシ</t>
    </rPh>
    <rPh sb="9" eb="10">
      <t>フク</t>
    </rPh>
    <rPh sb="13" eb="15">
      <t>イコウ</t>
    </rPh>
    <phoneticPr fontId="1"/>
  </si>
  <si>
    <t>買主様より売主様への清算金</t>
    <rPh sb="0" eb="2">
      <t>カイヌシ</t>
    </rPh>
    <rPh sb="2" eb="3">
      <t>サマ</t>
    </rPh>
    <rPh sb="5" eb="7">
      <t>ウリヌシ</t>
    </rPh>
    <rPh sb="7" eb="8">
      <t>サマ</t>
    </rPh>
    <rPh sb="10" eb="12">
      <t>セイサン</t>
    </rPh>
    <rPh sb="12" eb="13">
      <t>キン</t>
    </rPh>
    <phoneticPr fontId="1"/>
  </si>
  <si>
    <t>しております。ご了承ください。</t>
  </si>
  <si>
    <t>※売主様ご負担分の1円未満を</t>
    <rPh sb="1" eb="3">
      <t>ウリヌシ</t>
    </rPh>
    <rPh sb="3" eb="4">
      <t>サマ</t>
    </rPh>
    <rPh sb="5" eb="7">
      <t>フタン</t>
    </rPh>
    <rPh sb="7" eb="8">
      <t>ブン</t>
    </rPh>
    <rPh sb="10" eb="11">
      <t>エン</t>
    </rPh>
    <rPh sb="11" eb="13">
      <t>ミマン</t>
    </rPh>
    <phoneticPr fontId="1"/>
  </si>
  <si>
    <t>入力判定</t>
    <phoneticPr fontId="1"/>
  </si>
  <si>
    <t>※引渡日を入力（起算年は自動計算）</t>
  </si>
  <si>
    <t>←起算月を選択</t>
  </si>
  <si>
    <t>新年度判定</t>
  </si>
  <si>
    <t>←税額未確定時に選択</t>
  </si>
  <si>
    <t>⇒</t>
  </si>
  <si>
    <t>買主様より売主様への清算金</t>
  </si>
  <si>
    <t>円</t>
  </si>
  <si>
    <t>前年度税額で清算（差額精算なし）</t>
  </si>
  <si>
    <t>注記本文</t>
    <phoneticPr fontId="1"/>
  </si>
  <si>
    <t>注記文末</t>
    <phoneticPr fontId="1"/>
  </si>
  <si>
    <t>◀番号入力→</t>
    <rPh sb="1" eb="3">
      <t>バンゴウ</t>
    </rPh>
    <rPh sb="3" eb="5">
      <t>ニュウリョク</t>
    </rPh>
    <phoneticPr fontId="1"/>
  </si>
  <si>
    <t>◀契約日入力↑</t>
    <rPh sb="1" eb="3">
      <t>ケイヤク</t>
    </rPh>
    <rPh sb="3" eb="4">
      <t>ビ</t>
    </rPh>
    <rPh sb="4" eb="6">
      <t>ニュウリョク</t>
    </rPh>
    <phoneticPr fontId="1"/>
  </si>
  <si>
    <t>100円未満
切捨て</t>
    <rPh sb="4" eb="6">
      <t>ミマン</t>
    </rPh>
    <phoneticPr fontId="1"/>
  </si>
  <si>
    <t>BHからBO列を選択して右クリックで非表示にします。
再び表示するにはBG列とBP列を選択して右クリックで再表示にします。</t>
    <rPh sb="6" eb="7">
      <t>レツ</t>
    </rPh>
    <rPh sb="8" eb="10">
      <t>センタク</t>
    </rPh>
    <rPh sb="12" eb="13">
      <t>ミギ</t>
    </rPh>
    <rPh sb="18" eb="21">
      <t>ヒヒョウジ</t>
    </rPh>
    <rPh sb="27" eb="28">
      <t>フタタ</t>
    </rPh>
    <rPh sb="29" eb="31">
      <t>ヒョウジ</t>
    </rPh>
    <rPh sb="37" eb="38">
      <t>レツ</t>
    </rPh>
    <rPh sb="41" eb="42">
      <t>レツ</t>
    </rPh>
    <rPh sb="43" eb="45">
      <t>センタク</t>
    </rPh>
    <rPh sb="47" eb="48">
      <t>ミギ</t>
    </rPh>
    <rPh sb="53" eb="56">
      <t>サイヒョウジ</t>
    </rPh>
    <phoneticPr fontId="1"/>
  </si>
  <si>
    <t>※ 本年度の税額（公課証明書）は多くの市町村で4月1日から発行。東京23区は6月1日から。</t>
    <phoneticPr fontId="1"/>
  </si>
  <si>
    <t>※ 後日の差額清算を防ぐには、売買契約書に「前年度税額で清算し、確定後の差額精算は行わない」旨の特約が必要です。</t>
    <phoneticPr fontId="1"/>
  </si>
  <si>
    <t>※ うるう年は自動計算</t>
    <rPh sb="5" eb="6">
      <t>ドシ</t>
    </rPh>
    <rPh sb="7" eb="11">
      <t>ジドウケイサン</t>
    </rPh>
    <phoneticPr fontId="1"/>
  </si>
  <si>
    <t>※ 次の引落しの停止が間に合わない場合、次月分を選択すると次月分の清算も可能。</t>
    <rPh sb="2" eb="3">
      <t>ツギ</t>
    </rPh>
    <rPh sb="4" eb="6">
      <t>ヒキオトシ</t>
    </rPh>
    <rPh sb="8" eb="10">
      <t>テイシ</t>
    </rPh>
    <rPh sb="11" eb="12">
      <t>マ</t>
    </rPh>
    <rPh sb="13" eb="14">
      <t>ア</t>
    </rPh>
    <rPh sb="17" eb="19">
      <t>バアイ</t>
    </rPh>
    <rPh sb="20" eb="22">
      <t>ジゲツ</t>
    </rPh>
    <rPh sb="22" eb="23">
      <t>ブン</t>
    </rPh>
    <rPh sb="24" eb="26">
      <t>センタク</t>
    </rPh>
    <rPh sb="29" eb="30">
      <t>ツギ</t>
    </rPh>
    <rPh sb="30" eb="31">
      <t>ゲツ</t>
    </rPh>
    <rPh sb="31" eb="32">
      <t>ブン</t>
    </rPh>
    <rPh sb="33" eb="35">
      <t>セイサン</t>
    </rPh>
    <rPh sb="36" eb="38">
      <t>カノウ</t>
    </rPh>
    <phoneticPr fontId="1"/>
  </si>
  <si>
    <t>※ 管理番号が必要な場合入力↑</t>
    <rPh sb="2" eb="6">
      <t>カンリバンゴウ</t>
    </rPh>
    <rPh sb="7" eb="9">
      <t>ヒツヨウ</t>
    </rPh>
    <rPh sb="10" eb="12">
      <t>バアイ</t>
    </rPh>
    <rPh sb="12" eb="14">
      <t>ニュウリョク</t>
    </rPh>
    <phoneticPr fontId="1"/>
  </si>
  <si>
    <t>売買契約書の日付を入力↓</t>
    <rPh sb="0" eb="2">
      <t>バイバイ</t>
    </rPh>
    <rPh sb="2" eb="5">
      <t>ケイヤクショ</t>
    </rPh>
    <rPh sb="6" eb="8">
      <t>ヒヅケ</t>
    </rPh>
    <rPh sb="9" eb="11">
      <t>ニュウリョク</t>
    </rPh>
    <phoneticPr fontId="1"/>
  </si>
  <si>
    <t>※ 公課証明書又は納税通知書・課税明細書から転記</t>
    <rPh sb="2" eb="4">
      <t>コウカ</t>
    </rPh>
    <rPh sb="4" eb="7">
      <t>ショウメイショ</t>
    </rPh>
    <rPh sb="7" eb="8">
      <t>マタ</t>
    </rPh>
    <rPh sb="22" eb="24">
      <t>テンキ</t>
    </rPh>
    <phoneticPr fontId="1"/>
  </si>
  <si>
    <t>切捨て</t>
  </si>
  <si>
    <t>←端数処理を選択可能</t>
    <rPh sb="1" eb="3">
      <t>ハスウ</t>
    </rPh>
    <rPh sb="3" eb="5">
      <t>ショリ</t>
    </rPh>
    <rPh sb="6" eb="8">
      <t>センタク</t>
    </rPh>
    <rPh sb="8" eb="10">
      <t>カノウ</t>
    </rPh>
    <phoneticPr fontId="1"/>
  </si>
  <si>
    <t>※ ↓管理費等の清算はなしか別紙か選択。</t>
    <rPh sb="3" eb="6">
      <t>カンリヒ</t>
    </rPh>
    <rPh sb="6" eb="7">
      <t>ナド</t>
    </rPh>
    <rPh sb="8" eb="10">
      <t>セイサン</t>
    </rPh>
    <rPh sb="14" eb="16">
      <t>ベッシ</t>
    </rPh>
    <rPh sb="17" eb="19">
      <t>センタク</t>
    </rPh>
    <phoneticPr fontId="1"/>
  </si>
  <si>
    <t>AS36=空白以外</t>
    <rPh sb="5" eb="7">
      <t>クウハク</t>
    </rPh>
    <rPh sb="7" eb="9">
      <t>イガイ</t>
    </rPh>
    <phoneticPr fontId="1"/>
  </si>
  <si>
    <t>AS36=空白</t>
    <rPh sb="5" eb="7">
      <t>クウハク</t>
    </rPh>
    <phoneticPr fontId="1"/>
  </si>
  <si>
    <r>
      <t>←選択</t>
    </r>
    <r>
      <rPr>
        <b/>
        <sz val="10"/>
        <color rgb="FFC53030"/>
        <rFont val="BIZ UDPゴシック"/>
        <family val="3"/>
        <charset val="128"/>
      </rPr>
      <t>（W36に表示）</t>
    </r>
    <rPh sb="1" eb="3">
      <t>センタク</t>
    </rPh>
    <rPh sb="8" eb="10">
      <t>ヒョウジ</t>
    </rPh>
    <phoneticPr fontId="1"/>
  </si>
  <si>
    <t>スモエクタロウ</t>
    <phoneticPr fontId="1"/>
  </si>
  <si>
    <t>さいたま自由な不動産</t>
    <rPh sb="4" eb="6">
      <t>ジユウ</t>
    </rPh>
    <rPh sb="7" eb="10">
      <t>フドウサン</t>
    </rPh>
    <phoneticPr fontId="1"/>
  </si>
  <si>
    <t>井上 やぎ</t>
    <rPh sb="0" eb="2">
      <t>イノウエ</t>
    </rPh>
    <phoneticPr fontId="1"/>
  </si>
  <si>
    <t>ビッグマウンテン大宮タワー</t>
    <rPh sb="8" eb="10">
      <t>オオミヤ</t>
    </rPh>
    <phoneticPr fontId="1"/>
  </si>
  <si>
    <t>さいたま市大宮区中央町１－１－１</t>
    <rPh sb="4" eb="5">
      <t>シ</t>
    </rPh>
    <rPh sb="5" eb="8">
      <t>オオミヤク</t>
    </rPh>
    <rPh sb="8" eb="11">
      <t>チュウオウチョウ</t>
    </rPh>
    <phoneticPr fontId="1"/>
  </si>
  <si>
    <t>中央町１－１－１</t>
    <rPh sb="0" eb="3">
      <t>チュウオウチョウ</t>
    </rPh>
    <phoneticPr fontId="1"/>
  </si>
  <si>
    <t>中央町１－１－２</t>
    <rPh sb="0" eb="3">
      <t>チュウオウチョウ</t>
    </rPh>
    <phoneticPr fontId="1"/>
  </si>
  <si>
    <t>中央町１－１－３</t>
    <rPh sb="0" eb="3">
      <t>チュウオウチョウ</t>
    </rPh>
    <phoneticPr fontId="1"/>
  </si>
  <si>
    <t>中央町１－１－４</t>
    <rPh sb="0" eb="3">
      <t>チュウオウチョウ</t>
    </rPh>
    <phoneticPr fontId="1"/>
  </si>
  <si>
    <t>次月分</t>
  </si>
  <si>
    <t>口座振替</t>
  </si>
  <si>
    <t>◎支払うタイミング</t>
    <rPh sb="1" eb="3">
      <t>シハラ</t>
    </rPh>
    <phoneticPr fontId="1"/>
  </si>
  <si>
    <t>※ AS36を空白にした場合、管理費などの清算を行います。金額を入力してください。
支払うタイミングを入力してください。</t>
    <rPh sb="7" eb="9">
      <t>クウハク</t>
    </rPh>
    <rPh sb="12" eb="14">
      <t>バアイ</t>
    </rPh>
    <rPh sb="15" eb="18">
      <t>カンリヒ</t>
    </rPh>
    <rPh sb="21" eb="23">
      <t>セイサン</t>
    </rPh>
    <rPh sb="24" eb="25">
      <t>オコナ</t>
    </rPh>
    <rPh sb="29" eb="31">
      <t>キンガク</t>
    </rPh>
    <rPh sb="32" eb="34">
      <t>ニュリョク</t>
    </rPh>
    <rPh sb="42" eb="44">
      <t>シハラ</t>
    </rPh>
    <rPh sb="51" eb="53">
      <t>ニュウリョク</t>
    </rPh>
    <phoneticPr fontId="1"/>
  </si>
  <si>
    <t>※式を編集したい場合は、校閲タブのシート保護の解除選択します。（STORES版のみ可能）</t>
    <rPh sb="1" eb="2">
      <t>シキ</t>
    </rPh>
    <rPh sb="3" eb="5">
      <t>ヘンシュウ</t>
    </rPh>
    <rPh sb="8" eb="10">
      <t>バアイ</t>
    </rPh>
    <rPh sb="12" eb="14">
      <t>コウエツ</t>
    </rPh>
    <rPh sb="20" eb="22">
      <t>ホゴ</t>
    </rPh>
    <rPh sb="23" eb="25">
      <t>カイジョ</t>
    </rPh>
    <rPh sb="25" eb="27">
      <t>センタク</t>
    </rPh>
    <rPh sb="38" eb="39">
      <t>バン</t>
    </rPh>
    <rPh sb="41" eb="43">
      <t>カノウ</t>
    </rPh>
    <phoneticPr fontId="1"/>
  </si>
  <si>
    <t>上記の金額を、正に領収いたしました。</t>
    <phoneticPr fontId="1"/>
  </si>
  <si>
    <t>無料版</t>
    <rPh sb="0" eb="3">
      <t>ムリョウバン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</si>
</sst>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金 &quot;#,##0&quot;円&quot;&quot; 也&quot;"/>
    <numFmt numFmtId="177" formatCode="yyyy&quot;年&quot;m&quot;月&quot;d&quot;日&quot;;@"/>
    <numFmt numFmtId="178" formatCode="0_ "/>
    <numFmt numFmtId="179" formatCode="&quot;\ &quot;#,##0&quot; ー&quot;"/>
  </numFmts>
  <fonts count="6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8"/>
      <color indexed="56"/>
      <name val="BIZ UDPゴシック"/>
      <family val="3"/>
      <charset val="128"/>
    </font>
    <font>
      <b/>
      <sz val="26"/>
      <color indexed="56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6"/>
      <color rgb="FF002060"/>
      <name val="BIZ UDPゴシック"/>
      <family val="3"/>
      <charset val="128"/>
    </font>
    <font>
      <sz val="11"/>
      <color rgb="FF002060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indexed="10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4"/>
      <color indexed="60"/>
      <name val="BIZ UDPゴシック"/>
      <family val="3"/>
      <charset val="128"/>
    </font>
    <font>
      <b/>
      <sz val="12"/>
      <color indexed="17"/>
      <name val="BIZ UDPゴシック"/>
      <family val="3"/>
      <charset val="128"/>
    </font>
    <font>
      <b/>
      <sz val="18"/>
      <color rgb="FFFF0000"/>
      <name val="BIZ UDPゴシック"/>
      <family val="3"/>
      <charset val="128"/>
    </font>
    <font>
      <sz val="11"/>
      <color indexed="12"/>
      <name val="BIZ UDPゴシック"/>
      <family val="3"/>
      <charset val="128"/>
    </font>
    <font>
      <sz val="12"/>
      <color indexed="17"/>
      <name val="BIZ UDPゴシック"/>
      <family val="3"/>
      <charset val="128"/>
    </font>
    <font>
      <b/>
      <sz val="11"/>
      <color rgb="FFFFFF00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4"/>
      <name val="BIZ UDPゴシック"/>
      <family val="3"/>
      <charset val="128"/>
    </font>
    <font>
      <b/>
      <sz val="22"/>
      <name val="BIZ UDPゴシック"/>
      <family val="3"/>
      <charset val="128"/>
    </font>
    <font>
      <sz val="16"/>
      <name val="BIZ UDPゴシック"/>
      <family val="3"/>
      <charset val="128"/>
    </font>
    <font>
      <b/>
      <sz val="24"/>
      <name val="BIZ UDPゴシック"/>
      <family val="3"/>
      <charset val="128"/>
    </font>
    <font>
      <sz val="12"/>
      <name val="BIZ UDPゴシック"/>
      <family val="3"/>
      <charset val="128"/>
    </font>
    <font>
      <sz val="8"/>
      <color theme="0" tint="-0.34998626667073579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sz val="11"/>
      <color theme="0" tint="-0.1499984740745262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9"/>
      <name val="BIZ UDPゴシック"/>
      <family val="3"/>
      <charset val="128"/>
    </font>
    <font>
      <sz val="8.5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  <font>
      <b/>
      <sz val="10"/>
      <color rgb="FF333333"/>
      <name val="BIZ UDPゴシック"/>
      <family val="3"/>
      <charset val="128"/>
    </font>
    <font>
      <sz val="10"/>
      <color rgb="FF333333"/>
      <name val="BIZ UDPゴシック"/>
      <family val="3"/>
      <charset val="128"/>
    </font>
    <font>
      <sz val="11"/>
      <color rgb="FF333333"/>
      <name val="BIZ UDPゴシック"/>
      <family val="3"/>
      <charset val="128"/>
    </font>
    <font>
      <sz val="18"/>
      <color rgb="FF333333"/>
      <name val="BIZ UDPゴシック"/>
      <family val="3"/>
      <charset val="128"/>
    </font>
    <font>
      <sz val="16"/>
      <color rgb="FF333333"/>
      <name val="BIZ UDPゴシック"/>
      <family val="3"/>
      <charset val="128"/>
    </font>
    <font>
      <sz val="14"/>
      <color rgb="FF333333"/>
      <name val="BIZ UDPゴシック"/>
      <family val="3"/>
      <charset val="128"/>
    </font>
    <font>
      <sz val="12"/>
      <color rgb="FF333333"/>
      <name val="BIZ UDPゴシック"/>
      <family val="3"/>
      <charset val="128"/>
    </font>
    <font>
      <b/>
      <sz val="9"/>
      <color rgb="FF333333"/>
      <name val="BIZ UDPゴシック"/>
      <family val="3"/>
      <charset val="128"/>
    </font>
    <font>
      <sz val="9"/>
      <color rgb="FF333333"/>
      <name val="BIZ UDPゴシック"/>
      <family val="3"/>
      <charset val="128"/>
    </font>
    <font>
      <b/>
      <sz val="11"/>
      <color rgb="FF333333"/>
      <name val="BIZ UDPゴシック"/>
      <family val="3"/>
      <charset val="128"/>
    </font>
    <font>
      <b/>
      <sz val="14"/>
      <color rgb="FFC53030"/>
      <name val="BIZ UDPゴシック"/>
      <family val="3"/>
      <charset val="128"/>
    </font>
    <font>
      <b/>
      <sz val="12"/>
      <color rgb="FFC53030"/>
      <name val="BIZ UDPゴシック"/>
      <family val="3"/>
      <charset val="128"/>
    </font>
    <font>
      <b/>
      <sz val="18"/>
      <color rgb="FFC53030"/>
      <name val="BIZ UDPゴシック"/>
      <family val="3"/>
      <charset val="128"/>
    </font>
    <font>
      <b/>
      <sz val="10"/>
      <color rgb="FFC53030"/>
      <name val="BIZ UDPゴシック"/>
      <family val="3"/>
      <charset val="128"/>
    </font>
    <font>
      <sz val="11"/>
      <color rgb="FFC53030"/>
      <name val="BIZ UDP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darkGrid">
        <fgColor indexed="9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darkGrid">
        <fgColor indexed="9"/>
        <bgColor rgb="FFCCFFCC"/>
      </patternFill>
    </fill>
    <fill>
      <patternFill patternType="darkGrid">
        <fgColor indexed="9"/>
        <bgColor theme="0"/>
      </patternFill>
    </fill>
    <fill>
      <patternFill patternType="solid">
        <fgColor rgb="FFEBF1DE"/>
        <bgColor indexed="64"/>
      </patternFill>
    </fill>
    <fill>
      <patternFill patternType="solid">
        <fgColor rgb="FF1E462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254">
    <xf numFmtId="0" fontId="0" fillId="0" borderId="0" xfId="0"/>
    <xf numFmtId="0" fontId="22" fillId="0" borderId="0" xfId="0" applyFont="1" applyAlignment="1" applyProtection="1">
      <alignment vertical="center" shrinkToFit="1"/>
      <protection locked="0"/>
    </xf>
    <xf numFmtId="0" fontId="22" fillId="0" borderId="0" xfId="0" applyFont="1" applyAlignment="1" applyProtection="1">
      <alignment horizontal="left" vertical="center" shrinkToFit="1"/>
      <protection locked="0"/>
    </xf>
    <xf numFmtId="0" fontId="22" fillId="0" borderId="0" xfId="0" applyFont="1" applyAlignment="1" applyProtection="1">
      <alignment shrinkToFit="1"/>
      <protection locked="0"/>
    </xf>
    <xf numFmtId="0" fontId="22" fillId="0" borderId="0" xfId="0" applyFont="1" applyAlignment="1" applyProtection="1">
      <alignment horizontal="left" vertical="center" shrinkToFit="1"/>
      <protection hidden="1"/>
    </xf>
    <xf numFmtId="0" fontId="22" fillId="0" borderId="0" xfId="0" applyFont="1" applyAlignment="1" applyProtection="1">
      <alignment shrinkToFit="1"/>
      <protection hidden="1"/>
    </xf>
    <xf numFmtId="0" fontId="22" fillId="26" borderId="0" xfId="0" applyFont="1" applyFill="1" applyAlignment="1" applyProtection="1">
      <alignment shrinkToFit="1"/>
      <protection locked="0"/>
    </xf>
    <xf numFmtId="0" fontId="22" fillId="25" borderId="0" xfId="0" applyFont="1" applyFill="1" applyAlignment="1" applyProtection="1">
      <alignment shrinkToFit="1"/>
      <protection locked="0"/>
    </xf>
    <xf numFmtId="0" fontId="22" fillId="25" borderId="0" xfId="0" applyFont="1" applyFill="1" applyAlignment="1" applyProtection="1">
      <alignment horizontal="left" shrinkToFit="1"/>
      <protection locked="0"/>
    </xf>
    <xf numFmtId="0" fontId="22" fillId="25" borderId="13" xfId="0" applyFont="1" applyFill="1" applyBorder="1" applyAlignment="1" applyProtection="1">
      <alignment vertical="center" shrinkToFit="1"/>
      <protection locked="0"/>
    </xf>
    <xf numFmtId="0" fontId="22" fillId="25" borderId="0" xfId="0" applyFont="1" applyFill="1" applyAlignment="1" applyProtection="1">
      <alignment vertical="center" shrinkToFit="1"/>
      <protection locked="0"/>
    </xf>
    <xf numFmtId="0" fontId="25" fillId="25" borderId="10" xfId="0" applyFont="1" applyFill="1" applyBorder="1" applyAlignment="1" applyProtection="1">
      <alignment vertical="center" wrapText="1" shrinkToFit="1"/>
      <protection locked="0"/>
    </xf>
    <xf numFmtId="0" fontId="27" fillId="0" borderId="0" xfId="0" applyFont="1" applyAlignment="1" applyProtection="1">
      <alignment vertical="center" shrinkToFit="1"/>
      <protection locked="0"/>
    </xf>
    <xf numFmtId="0" fontId="22" fillId="25" borderId="0" xfId="0" applyFont="1" applyFill="1" applyAlignment="1" applyProtection="1">
      <alignment horizontal="center" vertical="center" shrinkToFit="1"/>
      <protection locked="0"/>
    </xf>
    <xf numFmtId="0" fontId="22" fillId="26" borderId="0" xfId="0" applyFont="1" applyFill="1" applyAlignment="1" applyProtection="1">
      <alignment vertical="center" shrinkToFit="1"/>
      <protection locked="0"/>
    </xf>
    <xf numFmtId="0" fontId="27" fillId="26" borderId="0" xfId="0" applyFont="1" applyFill="1" applyAlignment="1" applyProtection="1">
      <alignment vertical="center" shrinkToFit="1"/>
      <protection locked="0"/>
    </xf>
    <xf numFmtId="0" fontId="26" fillId="25" borderId="0" xfId="0" applyFont="1" applyFill="1" applyAlignment="1" applyProtection="1">
      <alignment vertical="center" shrinkToFit="1"/>
      <protection locked="0"/>
    </xf>
    <xf numFmtId="0" fontId="22" fillId="24" borderId="0" xfId="0" applyFont="1" applyFill="1" applyAlignment="1" applyProtection="1">
      <alignment vertical="center" shrinkToFit="1"/>
      <protection hidden="1"/>
    </xf>
    <xf numFmtId="0" fontId="20" fillId="26" borderId="0" xfId="0" applyFont="1" applyFill="1" applyAlignment="1" applyProtection="1">
      <alignment shrinkToFit="1"/>
      <protection locked="0"/>
    </xf>
    <xf numFmtId="0" fontId="22" fillId="0" borderId="0" xfId="0" applyFont="1" applyAlignment="1" applyProtection="1">
      <alignment horizontal="center" vertical="center" shrinkToFit="1"/>
      <protection hidden="1"/>
    </xf>
    <xf numFmtId="0" fontId="22" fillId="26" borderId="0" xfId="0" applyFont="1" applyFill="1" applyAlignment="1" applyProtection="1">
      <alignment horizontal="left" vertical="center" shrinkToFit="1"/>
      <protection locked="0"/>
    </xf>
    <xf numFmtId="0" fontId="22" fillId="0" borderId="0" xfId="0" applyFont="1" applyAlignment="1" applyProtection="1">
      <alignment horizontal="center" shrinkToFit="1"/>
      <protection hidden="1"/>
    </xf>
    <xf numFmtId="0" fontId="22" fillId="26" borderId="20" xfId="0" applyFont="1" applyFill="1" applyBorder="1" applyAlignment="1" applyProtection="1">
      <alignment shrinkToFit="1"/>
      <protection locked="0"/>
    </xf>
    <xf numFmtId="0" fontId="22" fillId="26" borderId="10" xfId="0" applyFont="1" applyFill="1" applyBorder="1" applyAlignment="1" applyProtection="1">
      <alignment shrinkToFit="1"/>
      <protection locked="0"/>
    </xf>
    <xf numFmtId="0" fontId="22" fillId="26" borderId="21" xfId="0" applyFont="1" applyFill="1" applyBorder="1" applyAlignment="1" applyProtection="1">
      <alignment shrinkToFit="1"/>
      <protection locked="0"/>
    </xf>
    <xf numFmtId="0" fontId="22" fillId="25" borderId="25" xfId="0" applyFont="1" applyFill="1" applyBorder="1" applyAlignment="1" applyProtection="1">
      <alignment shrinkToFit="1"/>
      <protection locked="0"/>
    </xf>
    <xf numFmtId="0" fontId="26" fillId="25" borderId="0" xfId="0" applyFont="1" applyFill="1" applyAlignment="1" applyProtection="1">
      <alignment horizontal="left" vertical="center" shrinkToFit="1"/>
      <protection locked="0"/>
    </xf>
    <xf numFmtId="3" fontId="26" fillId="25" borderId="0" xfId="0" applyNumberFormat="1" applyFont="1" applyFill="1" applyAlignment="1" applyProtection="1">
      <alignment horizontal="right" shrinkToFit="1"/>
      <protection locked="0"/>
    </xf>
    <xf numFmtId="0" fontId="22" fillId="25" borderId="26" xfId="0" applyFont="1" applyFill="1" applyBorder="1" applyAlignment="1" applyProtection="1">
      <alignment shrinkToFit="1"/>
      <protection locked="0"/>
    </xf>
    <xf numFmtId="3" fontId="22" fillId="25" borderId="0" xfId="0" applyNumberFormat="1" applyFont="1" applyFill="1" applyAlignment="1" applyProtection="1">
      <alignment horizontal="right" vertical="center" shrinkToFit="1"/>
      <protection hidden="1"/>
    </xf>
    <xf numFmtId="3" fontId="28" fillId="26" borderId="0" xfId="0" applyNumberFormat="1" applyFont="1" applyFill="1" applyAlignment="1" applyProtection="1">
      <alignment horizontal="right" vertical="center" shrinkToFit="1"/>
      <protection hidden="1"/>
    </xf>
    <xf numFmtId="0" fontId="22" fillId="25" borderId="26" xfId="0" applyFont="1" applyFill="1" applyBorder="1" applyAlignment="1" applyProtection="1">
      <alignment horizontal="center" vertical="center" shrinkToFit="1"/>
      <protection locked="0"/>
    </xf>
    <xf numFmtId="0" fontId="22" fillId="25" borderId="25" xfId="0" applyFont="1" applyFill="1" applyBorder="1" applyAlignment="1" applyProtection="1">
      <alignment horizontal="center" vertical="center" shrinkToFit="1"/>
      <protection locked="0"/>
    </xf>
    <xf numFmtId="0" fontId="22" fillId="25" borderId="25" xfId="0" applyFont="1" applyFill="1" applyBorder="1" applyAlignment="1" applyProtection="1">
      <alignment vertical="center" shrinkToFit="1"/>
      <protection locked="0"/>
    </xf>
    <xf numFmtId="0" fontId="25" fillId="25" borderId="26" xfId="0" applyFont="1" applyFill="1" applyBorder="1" applyAlignment="1" applyProtection="1">
      <alignment vertical="center" shrinkToFit="1"/>
      <protection locked="0"/>
    </xf>
    <xf numFmtId="0" fontId="22" fillId="25" borderId="22" xfId="0" applyFont="1" applyFill="1" applyBorder="1" applyAlignment="1" applyProtection="1">
      <alignment horizontal="center" vertical="center" shrinkToFit="1"/>
      <protection locked="0"/>
    </xf>
    <xf numFmtId="0" fontId="22" fillId="25" borderId="23" xfId="0" applyFont="1" applyFill="1" applyBorder="1" applyAlignment="1" applyProtection="1">
      <alignment horizontal="center" vertical="center" shrinkToFit="1"/>
      <protection locked="0"/>
    </xf>
    <xf numFmtId="0" fontId="30" fillId="25" borderId="23" xfId="0" applyFont="1" applyFill="1" applyBorder="1" applyAlignment="1" applyProtection="1">
      <alignment horizontal="center" vertical="center" shrinkToFit="1"/>
      <protection locked="0"/>
    </xf>
    <xf numFmtId="0" fontId="31" fillId="25" borderId="23" xfId="0" applyFont="1" applyFill="1" applyBorder="1" applyAlignment="1" applyProtection="1">
      <alignment horizontal="center" vertical="center" shrinkToFit="1"/>
      <protection locked="0"/>
    </xf>
    <xf numFmtId="3" fontId="32" fillId="25" borderId="23" xfId="0" applyNumberFormat="1" applyFont="1" applyFill="1" applyBorder="1" applyAlignment="1" applyProtection="1">
      <alignment horizontal="right" vertical="center" shrinkToFit="1"/>
      <protection hidden="1"/>
    </xf>
    <xf numFmtId="0" fontId="22" fillId="25" borderId="24" xfId="0" applyFont="1" applyFill="1" applyBorder="1" applyAlignment="1" applyProtection="1">
      <alignment horizontal="center" vertical="center" shrinkToFit="1"/>
      <protection locked="0"/>
    </xf>
    <xf numFmtId="0" fontId="22" fillId="25" borderId="20" xfId="0" applyFont="1" applyFill="1" applyBorder="1" applyAlignment="1" applyProtection="1">
      <alignment shrinkToFit="1"/>
      <protection locked="0"/>
    </xf>
    <xf numFmtId="0" fontId="22" fillId="25" borderId="10" xfId="0" applyFont="1" applyFill="1" applyBorder="1" applyAlignment="1" applyProtection="1">
      <alignment shrinkToFit="1"/>
      <protection locked="0"/>
    </xf>
    <xf numFmtId="0" fontId="22" fillId="25" borderId="10" xfId="0" applyFont="1" applyFill="1" applyBorder="1" applyAlignment="1" applyProtection="1">
      <alignment vertical="center" shrinkToFit="1"/>
      <protection locked="0"/>
    </xf>
    <xf numFmtId="0" fontId="22" fillId="25" borderId="21" xfId="0" applyFont="1" applyFill="1" applyBorder="1" applyAlignment="1" applyProtection="1">
      <alignment vertical="center" shrinkToFit="1"/>
      <protection locked="0"/>
    </xf>
    <xf numFmtId="0" fontId="22" fillId="25" borderId="0" xfId="0" applyFont="1" applyFill="1" applyAlignment="1" applyProtection="1">
      <alignment horizontal="center" shrinkToFit="1"/>
      <protection locked="0"/>
    </xf>
    <xf numFmtId="0" fontId="22" fillId="25" borderId="25" xfId="0" applyFont="1" applyFill="1" applyBorder="1" applyAlignment="1" applyProtection="1">
      <alignment horizontal="center" shrinkToFit="1"/>
      <protection locked="0"/>
    </xf>
    <xf numFmtId="0" fontId="22" fillId="0" borderId="26" xfId="0" applyFont="1" applyBorder="1" applyAlignment="1" applyProtection="1">
      <alignment shrinkToFit="1"/>
      <protection locked="0"/>
    </xf>
    <xf numFmtId="0" fontId="22" fillId="26" borderId="22" xfId="0" applyFont="1" applyFill="1" applyBorder="1" applyAlignment="1" applyProtection="1">
      <alignment shrinkToFit="1"/>
      <protection locked="0"/>
    </xf>
    <xf numFmtId="0" fontId="22" fillId="26" borderId="23" xfId="0" applyFont="1" applyFill="1" applyBorder="1" applyAlignment="1" applyProtection="1">
      <alignment shrinkToFit="1"/>
      <protection locked="0"/>
    </xf>
    <xf numFmtId="0" fontId="22" fillId="25" borderId="24" xfId="0" applyFont="1" applyFill="1" applyBorder="1" applyAlignment="1" applyProtection="1">
      <alignment shrinkToFit="1"/>
      <protection locked="0"/>
    </xf>
    <xf numFmtId="0" fontId="37" fillId="27" borderId="0" xfId="0" applyFont="1" applyFill="1" applyAlignment="1" applyProtection="1">
      <alignment vertical="center" shrinkToFit="1"/>
      <protection hidden="1"/>
    </xf>
    <xf numFmtId="0" fontId="22" fillId="0" borderId="0" xfId="0" applyFont="1" applyProtection="1">
      <protection hidden="1"/>
    </xf>
    <xf numFmtId="0" fontId="48" fillId="26" borderId="0" xfId="0" applyFont="1" applyFill="1" applyAlignment="1" applyProtection="1">
      <alignment vertical="center" shrinkToFit="1"/>
      <protection locked="0"/>
    </xf>
    <xf numFmtId="0" fontId="35" fillId="26" borderId="0" xfId="0" applyFont="1" applyFill="1" applyAlignment="1" applyProtection="1">
      <alignment vertical="top" shrinkToFit="1"/>
      <protection locked="0"/>
    </xf>
    <xf numFmtId="0" fontId="22" fillId="25" borderId="0" xfId="0" applyFont="1" applyFill="1" applyAlignment="1" applyProtection="1">
      <alignment horizontal="right" vertical="center" shrinkToFit="1"/>
      <protection hidden="1"/>
    </xf>
    <xf numFmtId="0" fontId="22" fillId="24" borderId="0" xfId="0" applyFont="1" applyFill="1" applyAlignment="1" applyProtection="1">
      <alignment horizontal="center" vertical="center" shrinkToFit="1"/>
      <protection hidden="1"/>
    </xf>
    <xf numFmtId="0" fontId="22" fillId="25" borderId="0" xfId="0" applyFont="1" applyFill="1" applyAlignment="1" applyProtection="1">
      <alignment horizontal="center" vertical="center" shrinkToFit="1"/>
      <protection hidden="1"/>
    </xf>
    <xf numFmtId="0" fontId="22" fillId="25" borderId="26" xfId="0" applyFont="1" applyFill="1" applyBorder="1" applyAlignment="1" applyProtection="1">
      <alignment horizontal="center" vertical="center" shrinkToFit="1"/>
      <protection hidden="1"/>
    </xf>
    <xf numFmtId="0" fontId="25" fillId="25" borderId="0" xfId="0" applyFont="1" applyFill="1" applyAlignment="1" applyProtection="1">
      <alignment horizontal="center" vertical="center" wrapText="1" shrinkToFit="1"/>
      <protection hidden="1"/>
    </xf>
    <xf numFmtId="0" fontId="22" fillId="26" borderId="0" xfId="0" applyFont="1" applyFill="1" applyAlignment="1" applyProtection="1">
      <alignment horizontal="left" vertical="center" shrinkToFit="1"/>
      <protection hidden="1"/>
    </xf>
    <xf numFmtId="0" fontId="22" fillId="26" borderId="26" xfId="0" applyFont="1" applyFill="1" applyBorder="1" applyAlignment="1" applyProtection="1">
      <alignment vertical="center" shrinkToFit="1"/>
      <protection hidden="1"/>
    </xf>
    <xf numFmtId="0" fontId="22" fillId="25" borderId="0" xfId="0" applyFont="1" applyFill="1" applyAlignment="1" applyProtection="1">
      <alignment vertical="center" shrinkToFit="1"/>
      <protection hidden="1"/>
    </xf>
    <xf numFmtId="0" fontId="22" fillId="25" borderId="26" xfId="0" applyFont="1" applyFill="1" applyBorder="1" applyAlignment="1" applyProtection="1">
      <alignment vertical="center" shrinkToFit="1"/>
      <protection hidden="1"/>
    </xf>
    <xf numFmtId="0" fontId="25" fillId="25" borderId="26" xfId="0" applyFont="1" applyFill="1" applyBorder="1" applyAlignment="1" applyProtection="1">
      <alignment vertical="center" shrinkToFit="1"/>
      <protection hidden="1"/>
    </xf>
    <xf numFmtId="0" fontId="22" fillId="26" borderId="0" xfId="0" applyFont="1" applyFill="1" applyAlignment="1" applyProtection="1">
      <alignment horizontal="center" vertical="center" shrinkToFit="1"/>
      <protection hidden="1"/>
    </xf>
    <xf numFmtId="0" fontId="27" fillId="26" borderId="0" xfId="0" applyFont="1" applyFill="1" applyAlignment="1" applyProtection="1">
      <alignment vertical="center" shrinkToFit="1"/>
      <protection hidden="1"/>
    </xf>
    <xf numFmtId="0" fontId="27" fillId="26" borderId="26" xfId="0" applyFont="1" applyFill="1" applyBorder="1" applyAlignment="1" applyProtection="1">
      <alignment vertical="center" shrinkToFit="1"/>
      <protection hidden="1"/>
    </xf>
    <xf numFmtId="0" fontId="27" fillId="0" borderId="0" xfId="0" applyFont="1" applyAlignment="1" applyProtection="1">
      <alignment vertical="center" shrinkToFit="1"/>
      <protection hidden="1"/>
    </xf>
    <xf numFmtId="3" fontId="33" fillId="25" borderId="0" xfId="0" applyNumberFormat="1" applyFont="1" applyFill="1" applyAlignment="1" applyProtection="1">
      <alignment vertical="center" shrinkToFit="1"/>
      <protection hidden="1"/>
    </xf>
    <xf numFmtId="0" fontId="22" fillId="25" borderId="0" xfId="0" applyFont="1" applyFill="1" applyAlignment="1" applyProtection="1">
      <alignment shrinkToFit="1"/>
      <protection hidden="1"/>
    </xf>
    <xf numFmtId="3" fontId="22" fillId="25" borderId="0" xfId="0" applyNumberFormat="1" applyFont="1" applyFill="1" applyAlignment="1" applyProtection="1">
      <alignment vertical="center" shrinkToFit="1"/>
      <protection hidden="1"/>
    </xf>
    <xf numFmtId="0" fontId="22" fillId="28" borderId="0" xfId="0" applyFont="1" applyFill="1" applyAlignment="1" applyProtection="1">
      <alignment shrinkToFit="1"/>
      <protection hidden="1"/>
    </xf>
    <xf numFmtId="0" fontId="22" fillId="24" borderId="0" xfId="0" applyFont="1" applyFill="1" applyAlignment="1" applyProtection="1">
      <alignment shrinkToFit="1"/>
      <protection hidden="1"/>
    </xf>
    <xf numFmtId="0" fontId="37" fillId="24" borderId="0" xfId="0" applyFont="1" applyFill="1" applyAlignment="1" applyProtection="1">
      <alignment vertical="center" shrinkToFit="1"/>
      <protection hidden="1"/>
    </xf>
    <xf numFmtId="176" fontId="38" fillId="24" borderId="0" xfId="0" applyNumberFormat="1" applyFont="1" applyFill="1" applyAlignment="1" applyProtection="1">
      <alignment shrinkToFit="1"/>
      <protection hidden="1"/>
    </xf>
    <xf numFmtId="0" fontId="39" fillId="24" borderId="0" xfId="0" applyFont="1" applyFill="1" applyAlignment="1" applyProtection="1">
      <alignment vertical="center" shrinkToFit="1"/>
      <protection hidden="1"/>
    </xf>
    <xf numFmtId="0" fontId="24" fillId="24" borderId="0" xfId="0" applyFont="1" applyFill="1" applyAlignment="1" applyProtection="1">
      <alignment vertical="center" shrinkToFit="1"/>
      <protection hidden="1"/>
    </xf>
    <xf numFmtId="178" fontId="24" fillId="24" borderId="0" xfId="0" applyNumberFormat="1" applyFont="1" applyFill="1" applyAlignment="1" applyProtection="1">
      <alignment vertical="center" shrinkToFit="1"/>
      <protection hidden="1"/>
    </xf>
    <xf numFmtId="0" fontId="25" fillId="24" borderId="0" xfId="0" applyFont="1" applyFill="1" applyAlignment="1" applyProtection="1">
      <alignment horizontal="center" vertical="center" shrinkToFit="1"/>
      <protection hidden="1"/>
    </xf>
    <xf numFmtId="0" fontId="22" fillId="24" borderId="0" xfId="0" applyFont="1" applyFill="1" applyAlignment="1" applyProtection="1">
      <alignment vertical="center" wrapText="1" shrinkToFit="1"/>
      <protection hidden="1"/>
    </xf>
    <xf numFmtId="0" fontId="42" fillId="24" borderId="0" xfId="0" applyFont="1" applyFill="1" applyAlignment="1" applyProtection="1">
      <alignment vertical="center" shrinkToFit="1"/>
      <protection hidden="1"/>
    </xf>
    <xf numFmtId="0" fontId="22" fillId="24" borderId="0" xfId="0" applyFont="1" applyFill="1" applyAlignment="1" applyProtection="1">
      <alignment horizontal="left" shrinkToFit="1"/>
      <protection hidden="1"/>
    </xf>
    <xf numFmtId="0" fontId="23" fillId="26" borderId="0" xfId="0" applyFont="1" applyFill="1" applyAlignment="1" applyProtection="1">
      <alignment vertical="center" shrinkToFit="1"/>
      <protection hidden="1"/>
    </xf>
    <xf numFmtId="0" fontId="22" fillId="26" borderId="0" xfId="0" applyFont="1" applyFill="1" applyAlignment="1" applyProtection="1">
      <alignment vertical="center" shrinkToFit="1"/>
      <protection hidden="1"/>
    </xf>
    <xf numFmtId="0" fontId="29" fillId="26" borderId="0" xfId="0" applyFont="1" applyFill="1" applyAlignment="1" applyProtection="1">
      <alignment vertical="top" wrapText="1" shrinkToFit="1"/>
      <protection hidden="1"/>
    </xf>
    <xf numFmtId="0" fontId="43" fillId="26" borderId="0" xfId="0" applyFont="1" applyFill="1" applyAlignment="1" applyProtection="1">
      <alignment vertical="center" shrinkToFit="1"/>
      <protection hidden="1"/>
    </xf>
    <xf numFmtId="0" fontId="48" fillId="26" borderId="0" xfId="0" applyFont="1" applyFill="1" applyAlignment="1" applyProtection="1">
      <alignment vertical="center" shrinkToFit="1"/>
      <protection hidden="1"/>
    </xf>
    <xf numFmtId="0" fontId="49" fillId="26" borderId="0" xfId="0" applyFont="1" applyFill="1" applyAlignment="1" applyProtection="1">
      <alignment vertical="center" shrinkToFit="1"/>
      <protection hidden="1"/>
    </xf>
    <xf numFmtId="0" fontId="43" fillId="26" borderId="0" xfId="0" applyFont="1" applyFill="1" applyAlignment="1" applyProtection="1">
      <alignment vertical="top" shrinkToFit="1"/>
      <protection hidden="1"/>
    </xf>
    <xf numFmtId="0" fontId="22" fillId="30" borderId="0" xfId="0" applyFont="1" applyFill="1" applyAlignment="1" applyProtection="1">
      <alignment vertical="center" shrinkToFit="1"/>
      <protection locked="0"/>
    </xf>
    <xf numFmtId="0" fontId="54" fillId="31" borderId="12" xfId="0" applyFont="1" applyFill="1" applyBorder="1" applyAlignment="1" applyProtection="1">
      <alignment horizontal="center" vertical="center" shrinkToFit="1"/>
      <protection hidden="1"/>
    </xf>
    <xf numFmtId="0" fontId="67" fillId="26" borderId="0" xfId="0" applyFont="1" applyFill="1" applyAlignment="1" applyProtection="1">
      <alignment vertical="center" shrinkToFit="1"/>
      <protection hidden="1"/>
    </xf>
    <xf numFmtId="0" fontId="64" fillId="26" borderId="0" xfId="0" applyFont="1" applyFill="1" applyAlignment="1" applyProtection="1">
      <alignment horizontal="left" vertical="center" shrinkToFit="1"/>
      <protection hidden="1"/>
    </xf>
    <xf numFmtId="0" fontId="22" fillId="0" borderId="0" xfId="0" applyFont="1" applyAlignment="1" applyProtection="1">
      <alignment vertical="top" wrapText="1" shrinkToFit="1"/>
      <protection locked="0"/>
    </xf>
    <xf numFmtId="0" fontId="22" fillId="34" borderId="0" xfId="0" applyFont="1" applyFill="1" applyAlignment="1" applyProtection="1">
      <alignment vertical="center" shrinkToFit="1"/>
      <protection locked="0"/>
    </xf>
    <xf numFmtId="0" fontId="22" fillId="34" borderId="0" xfId="0" applyFont="1" applyFill="1" applyAlignment="1" applyProtection="1">
      <alignment shrinkToFit="1"/>
      <protection locked="0"/>
    </xf>
    <xf numFmtId="0" fontId="22" fillId="34" borderId="0" xfId="0" applyFont="1" applyFill="1" applyAlignment="1" applyProtection="1">
      <alignment horizontal="left" vertical="center" shrinkToFit="1"/>
      <protection locked="0"/>
    </xf>
    <xf numFmtId="0" fontId="22" fillId="34" borderId="0" xfId="0" applyFont="1" applyFill="1" applyAlignment="1" applyProtection="1">
      <alignment horizontal="center" vertical="center" shrinkToFit="1"/>
      <protection locked="0"/>
    </xf>
    <xf numFmtId="0" fontId="50" fillId="26" borderId="0" xfId="0" applyFont="1" applyFill="1" applyAlignment="1" applyProtection="1">
      <alignment vertical="center" shrinkToFit="1"/>
      <protection locked="0"/>
    </xf>
    <xf numFmtId="0" fontId="55" fillId="26" borderId="0" xfId="0" applyFont="1" applyFill="1" applyAlignment="1" applyProtection="1">
      <alignment vertical="center" shrinkToFit="1"/>
      <protection locked="0"/>
    </xf>
    <xf numFmtId="0" fontId="0" fillId="0" borderId="0" xfId="0" applyAlignment="1" applyProtection="1">
      <alignment shrinkToFit="1"/>
      <protection locked="0"/>
    </xf>
    <xf numFmtId="0" fontId="22" fillId="24" borderId="0" xfId="0" applyFont="1" applyFill="1" applyAlignment="1" applyProtection="1">
      <alignment horizontal="center" vertical="center" wrapText="1" shrinkToFit="1"/>
      <protection hidden="1"/>
    </xf>
    <xf numFmtId="0" fontId="22" fillId="24" borderId="0" xfId="0" applyFont="1" applyFill="1" applyAlignment="1" applyProtection="1">
      <alignment horizontal="left" vertical="center" wrapText="1" shrinkToFit="1"/>
      <protection hidden="1"/>
    </xf>
    <xf numFmtId="0" fontId="58" fillId="32" borderId="12" xfId="0" applyFont="1" applyFill="1" applyBorder="1" applyAlignment="1" applyProtection="1">
      <alignment horizontal="center" vertical="center" shrinkToFit="1"/>
      <protection locked="0"/>
    </xf>
    <xf numFmtId="3" fontId="54" fillId="32" borderId="12" xfId="0" applyNumberFormat="1" applyFont="1" applyFill="1" applyBorder="1" applyAlignment="1" applyProtection="1">
      <alignment horizontal="right" vertical="center" shrinkToFit="1"/>
      <protection locked="0"/>
    </xf>
    <xf numFmtId="0" fontId="22" fillId="25" borderId="0" xfId="0" applyFont="1" applyFill="1" applyAlignment="1" applyProtection="1">
      <alignment horizontal="left" vertical="center" shrinkToFit="1"/>
      <protection hidden="1"/>
    </xf>
    <xf numFmtId="0" fontId="22" fillId="25" borderId="0" xfId="0" applyFont="1" applyFill="1" applyAlignment="1" applyProtection="1">
      <alignment horizontal="right" vertical="center" shrinkToFit="1"/>
      <protection hidden="1"/>
    </xf>
    <xf numFmtId="3" fontId="55" fillId="32" borderId="0" xfId="0" applyNumberFormat="1" applyFont="1" applyFill="1" applyAlignment="1" applyProtection="1">
      <alignment horizontal="right" vertical="center" shrinkToFit="1"/>
      <protection locked="0"/>
    </xf>
    <xf numFmtId="0" fontId="55" fillId="31" borderId="12" xfId="0" applyFont="1" applyFill="1" applyBorder="1" applyAlignment="1" applyProtection="1">
      <alignment horizontal="center" vertical="center" shrinkToFit="1"/>
      <protection hidden="1"/>
    </xf>
    <xf numFmtId="0" fontId="59" fillId="32" borderId="12" xfId="0" applyFont="1" applyFill="1" applyBorder="1" applyAlignment="1" applyProtection="1">
      <alignment horizontal="center" vertical="center" shrinkToFit="1"/>
      <protection locked="0"/>
    </xf>
    <xf numFmtId="0" fontId="62" fillId="31" borderId="20" xfId="0" applyFont="1" applyFill="1" applyBorder="1" applyAlignment="1" applyProtection="1">
      <alignment horizontal="center" vertical="center" shrinkToFit="1"/>
      <protection hidden="1"/>
    </xf>
    <xf numFmtId="0" fontId="62" fillId="31" borderId="10" xfId="0" applyFont="1" applyFill="1" applyBorder="1" applyAlignment="1" applyProtection="1">
      <alignment horizontal="center" vertical="center" shrinkToFit="1"/>
      <protection hidden="1"/>
    </xf>
    <xf numFmtId="0" fontId="62" fillId="31" borderId="21" xfId="0" applyFont="1" applyFill="1" applyBorder="1" applyAlignment="1" applyProtection="1">
      <alignment horizontal="center" vertical="center" shrinkToFit="1"/>
      <protection hidden="1"/>
    </xf>
    <xf numFmtId="0" fontId="62" fillId="31" borderId="22" xfId="0" applyFont="1" applyFill="1" applyBorder="1" applyAlignment="1" applyProtection="1">
      <alignment horizontal="center" vertical="center" shrinkToFit="1"/>
      <protection hidden="1"/>
    </xf>
    <xf numFmtId="0" fontId="62" fillId="31" borderId="23" xfId="0" applyFont="1" applyFill="1" applyBorder="1" applyAlignment="1" applyProtection="1">
      <alignment horizontal="center" vertical="center" shrinkToFit="1"/>
      <protection hidden="1"/>
    </xf>
    <xf numFmtId="0" fontId="62" fillId="31" borderId="24" xfId="0" applyFont="1" applyFill="1" applyBorder="1" applyAlignment="1" applyProtection="1">
      <alignment horizontal="center" vertical="center" shrinkToFit="1"/>
      <protection hidden="1"/>
    </xf>
    <xf numFmtId="0" fontId="22" fillId="25" borderId="0" xfId="0" applyFont="1" applyFill="1" applyAlignment="1" applyProtection="1">
      <alignment horizontal="center" vertical="center" shrinkToFit="1"/>
      <protection hidden="1"/>
    </xf>
    <xf numFmtId="49" fontId="54" fillId="32" borderId="12" xfId="0" applyNumberFormat="1" applyFont="1" applyFill="1" applyBorder="1" applyAlignment="1" applyProtection="1">
      <alignment horizontal="left" vertical="center" shrinkToFit="1"/>
      <protection locked="0"/>
    </xf>
    <xf numFmtId="177" fontId="25" fillId="26" borderId="0" xfId="0" applyNumberFormat="1" applyFont="1" applyFill="1" applyAlignment="1" applyProtection="1">
      <alignment horizontal="right" vertical="center" shrinkToFit="1"/>
      <protection hidden="1"/>
    </xf>
    <xf numFmtId="14" fontId="54" fillId="33" borderId="0" xfId="0" applyNumberFormat="1" applyFont="1" applyFill="1" applyAlignment="1" applyProtection="1">
      <alignment horizontal="center" vertical="center" shrinkToFit="1"/>
      <protection hidden="1"/>
    </xf>
    <xf numFmtId="0" fontId="21" fillId="26" borderId="0" xfId="0" applyFont="1" applyFill="1" applyAlignment="1" applyProtection="1">
      <alignment horizontal="center" vertical="center" shrinkToFit="1"/>
      <protection hidden="1"/>
    </xf>
    <xf numFmtId="0" fontId="55" fillId="33" borderId="0" xfId="0" applyFont="1" applyFill="1" applyAlignment="1" applyProtection="1">
      <alignment horizontal="right" vertical="center" shrinkToFit="1"/>
      <protection hidden="1"/>
    </xf>
    <xf numFmtId="0" fontId="64" fillId="33" borderId="0" xfId="0" applyFont="1" applyFill="1" applyAlignment="1" applyProtection="1">
      <alignment horizontal="right" vertical="center" shrinkToFit="1"/>
      <protection hidden="1"/>
    </xf>
    <xf numFmtId="0" fontId="56" fillId="32" borderId="0" xfId="0" applyFont="1" applyFill="1" applyAlignment="1" applyProtection="1">
      <alignment horizontal="center" vertical="center" shrinkToFit="1"/>
      <protection locked="0"/>
    </xf>
    <xf numFmtId="0" fontId="57" fillId="32" borderId="0" xfId="0" applyFont="1" applyFill="1" applyAlignment="1" applyProtection="1">
      <alignment horizontal="center" vertical="center" shrinkToFit="1"/>
      <protection locked="0"/>
    </xf>
    <xf numFmtId="49" fontId="45" fillId="30" borderId="0" xfId="0" applyNumberFormat="1" applyFont="1" applyFill="1" applyAlignment="1" applyProtection="1">
      <alignment horizontal="center" vertical="center" shrinkToFit="1"/>
      <protection hidden="1"/>
    </xf>
    <xf numFmtId="49" fontId="54" fillId="32" borderId="14" xfId="0" applyNumberFormat="1" applyFont="1" applyFill="1" applyBorder="1" applyAlignment="1" applyProtection="1">
      <alignment horizontal="center" vertical="center" shrinkToFit="1"/>
      <protection locked="0"/>
    </xf>
    <xf numFmtId="49" fontId="54" fillId="32" borderId="15" xfId="0" applyNumberFormat="1" applyFont="1" applyFill="1" applyBorder="1" applyAlignment="1" applyProtection="1">
      <alignment horizontal="center" vertical="center" shrinkToFit="1"/>
      <protection locked="0"/>
    </xf>
    <xf numFmtId="49" fontId="54" fillId="32" borderId="16" xfId="0" applyNumberFormat="1" applyFont="1" applyFill="1" applyBorder="1" applyAlignment="1" applyProtection="1">
      <alignment horizontal="center" vertical="center" shrinkToFit="1"/>
      <protection locked="0"/>
    </xf>
    <xf numFmtId="3" fontId="63" fillId="33" borderId="0" xfId="0" applyNumberFormat="1" applyFont="1" applyFill="1" applyAlignment="1" applyProtection="1">
      <alignment horizontal="right" vertical="center" shrinkToFit="1"/>
      <protection hidden="1"/>
    </xf>
    <xf numFmtId="0" fontId="53" fillId="31" borderId="12" xfId="0" applyFont="1" applyFill="1" applyBorder="1" applyAlignment="1" applyProtection="1">
      <alignment horizontal="center" vertical="center" shrinkToFit="1"/>
      <protection hidden="1"/>
    </xf>
    <xf numFmtId="3" fontId="55" fillId="33" borderId="0" xfId="0" applyNumberFormat="1" applyFont="1" applyFill="1" applyAlignment="1" applyProtection="1">
      <alignment horizontal="right" vertical="center" shrinkToFit="1"/>
      <protection hidden="1"/>
    </xf>
    <xf numFmtId="0" fontId="22" fillId="25" borderId="26" xfId="0" applyFont="1" applyFill="1" applyBorder="1" applyAlignment="1" applyProtection="1">
      <alignment horizontal="center" vertical="center" shrinkToFit="1"/>
      <protection hidden="1"/>
    </xf>
    <xf numFmtId="0" fontId="22" fillId="26" borderId="0" xfId="0" applyFont="1" applyFill="1" applyAlignment="1" applyProtection="1">
      <alignment horizontal="left" vertical="center" shrinkToFit="1"/>
      <protection hidden="1"/>
    </xf>
    <xf numFmtId="0" fontId="22" fillId="26" borderId="26" xfId="0" applyFont="1" applyFill="1" applyBorder="1" applyAlignment="1" applyProtection="1">
      <alignment horizontal="left" vertical="center" shrinkToFit="1"/>
      <protection hidden="1"/>
    </xf>
    <xf numFmtId="0" fontId="23" fillId="0" borderId="17" xfId="0" applyFont="1" applyBorder="1" applyAlignment="1" applyProtection="1">
      <alignment horizontal="center" vertical="center" shrinkToFit="1"/>
      <protection hidden="1"/>
    </xf>
    <xf numFmtId="0" fontId="23" fillId="0" borderId="18" xfId="0" applyFont="1" applyBorder="1" applyAlignment="1" applyProtection="1">
      <alignment horizontal="center" vertical="center" shrinkToFit="1"/>
      <protection hidden="1"/>
    </xf>
    <xf numFmtId="0" fontId="60" fillId="32" borderId="17" xfId="0" applyFont="1" applyFill="1" applyBorder="1" applyAlignment="1" applyProtection="1">
      <alignment horizontal="center" vertical="center" shrinkToFit="1"/>
      <protection hidden="1"/>
    </xf>
    <xf numFmtId="0" fontId="60" fillId="32" borderId="18" xfId="0" applyFont="1" applyFill="1" applyBorder="1" applyAlignment="1" applyProtection="1">
      <alignment horizontal="center" vertical="center" shrinkToFit="1"/>
      <protection hidden="1"/>
    </xf>
    <xf numFmtId="0" fontId="55" fillId="32" borderId="0" xfId="0" applyFont="1" applyFill="1" applyAlignment="1" applyProtection="1">
      <alignment horizontal="right" vertical="center" shrinkToFit="1"/>
      <protection locked="0"/>
    </xf>
    <xf numFmtId="0" fontId="53" fillId="31" borderId="14" xfId="0" applyFont="1" applyFill="1" applyBorder="1" applyAlignment="1" applyProtection="1">
      <alignment horizontal="center" vertical="center" shrinkToFit="1"/>
      <protection hidden="1"/>
    </xf>
    <xf numFmtId="0" fontId="53" fillId="31" borderId="15" xfId="0" applyFont="1" applyFill="1" applyBorder="1" applyAlignment="1" applyProtection="1">
      <alignment horizontal="center" vertical="center" shrinkToFit="1"/>
      <protection hidden="1"/>
    </xf>
    <xf numFmtId="0" fontId="53" fillId="31" borderId="16" xfId="0" applyFont="1" applyFill="1" applyBorder="1" applyAlignment="1" applyProtection="1">
      <alignment horizontal="center" vertical="center" shrinkToFit="1"/>
      <protection hidden="1"/>
    </xf>
    <xf numFmtId="0" fontId="51" fillId="25" borderId="0" xfId="0" applyFont="1" applyFill="1" applyAlignment="1" applyProtection="1">
      <alignment horizontal="center" vertical="center" wrapText="1" shrinkToFit="1"/>
      <protection hidden="1"/>
    </xf>
    <xf numFmtId="0" fontId="45" fillId="30" borderId="0" xfId="0" applyFont="1" applyFill="1" applyAlignment="1" applyProtection="1">
      <alignment horizontal="left" vertical="center" shrinkToFit="1"/>
      <protection hidden="1"/>
    </xf>
    <xf numFmtId="0" fontId="47" fillId="26" borderId="0" xfId="0" applyFont="1" applyFill="1" applyAlignment="1" applyProtection="1">
      <alignment horizontal="left" vertical="top" wrapText="1" shrinkToFit="1"/>
      <protection hidden="1"/>
    </xf>
    <xf numFmtId="0" fontId="64" fillId="26" borderId="0" xfId="0" applyFont="1" applyFill="1" applyAlignment="1" applyProtection="1">
      <alignment horizontal="left" vertical="center" shrinkToFit="1"/>
      <protection hidden="1"/>
    </xf>
    <xf numFmtId="0" fontId="22" fillId="0" borderId="0" xfId="0" applyFont="1" applyAlignment="1" applyProtection="1">
      <alignment horizontal="center" vertical="center" shrinkToFit="1"/>
      <protection hidden="1"/>
    </xf>
    <xf numFmtId="0" fontId="22" fillId="29" borderId="0" xfId="0" applyFont="1" applyFill="1" applyAlignment="1" applyProtection="1">
      <alignment horizontal="center" vertical="center" shrinkToFit="1"/>
      <protection hidden="1"/>
    </xf>
    <xf numFmtId="0" fontId="66" fillId="26" borderId="0" xfId="0" applyFont="1" applyFill="1" applyAlignment="1" applyProtection="1">
      <alignment horizontal="left" vertical="top" wrapText="1" shrinkToFit="1"/>
      <protection hidden="1"/>
    </xf>
    <xf numFmtId="0" fontId="53" fillId="33" borderId="20" xfId="0" applyFont="1" applyFill="1" applyBorder="1" applyAlignment="1" applyProtection="1">
      <alignment horizontal="left" vertical="center" wrapText="1" shrinkToFit="1"/>
      <protection hidden="1"/>
    </xf>
    <xf numFmtId="0" fontId="53" fillId="33" borderId="10" xfId="0" applyFont="1" applyFill="1" applyBorder="1" applyAlignment="1" applyProtection="1">
      <alignment horizontal="left" vertical="center" wrapText="1" shrinkToFit="1"/>
      <protection hidden="1"/>
    </xf>
    <xf numFmtId="0" fontId="53" fillId="33" borderId="21" xfId="0" applyFont="1" applyFill="1" applyBorder="1" applyAlignment="1" applyProtection="1">
      <alignment horizontal="left" vertical="center" wrapText="1" shrinkToFit="1"/>
      <protection hidden="1"/>
    </xf>
    <xf numFmtId="0" fontId="53" fillId="33" borderId="25" xfId="0" applyFont="1" applyFill="1" applyBorder="1" applyAlignment="1" applyProtection="1">
      <alignment horizontal="left" vertical="center" wrapText="1" shrinkToFit="1"/>
      <protection hidden="1"/>
    </xf>
    <xf numFmtId="0" fontId="53" fillId="33" borderId="0" xfId="0" applyFont="1" applyFill="1" applyAlignment="1" applyProtection="1">
      <alignment horizontal="left" vertical="center" wrapText="1" shrinkToFit="1"/>
      <protection hidden="1"/>
    </xf>
    <xf numFmtId="0" fontId="53" fillId="33" borderId="26" xfId="0" applyFont="1" applyFill="1" applyBorder="1" applyAlignment="1" applyProtection="1">
      <alignment horizontal="left" vertical="center" wrapText="1" shrinkToFit="1"/>
      <protection hidden="1"/>
    </xf>
    <xf numFmtId="0" fontId="53" fillId="33" borderId="22" xfId="0" applyFont="1" applyFill="1" applyBorder="1" applyAlignment="1" applyProtection="1">
      <alignment horizontal="left" vertical="center" wrapText="1" shrinkToFit="1"/>
      <protection hidden="1"/>
    </xf>
    <xf numFmtId="0" fontId="53" fillId="33" borderId="23" xfId="0" applyFont="1" applyFill="1" applyBorder="1" applyAlignment="1" applyProtection="1">
      <alignment horizontal="left" vertical="center" wrapText="1" shrinkToFit="1"/>
      <protection hidden="1"/>
    </xf>
    <xf numFmtId="0" fontId="53" fillId="33" borderId="24" xfId="0" applyFont="1" applyFill="1" applyBorder="1" applyAlignment="1" applyProtection="1">
      <alignment horizontal="left" vertical="center" wrapText="1" shrinkToFit="1"/>
      <protection hidden="1"/>
    </xf>
    <xf numFmtId="0" fontId="22" fillId="29" borderId="0" xfId="0" applyFont="1" applyFill="1" applyAlignment="1" applyProtection="1">
      <alignment horizontal="left" vertical="center" shrinkToFit="1"/>
      <protection hidden="1"/>
    </xf>
    <xf numFmtId="0" fontId="25" fillId="25" borderId="0" xfId="0" applyFont="1" applyFill="1" applyAlignment="1" applyProtection="1">
      <alignment horizontal="center" vertical="center" wrapText="1" shrinkToFit="1"/>
      <protection hidden="1"/>
    </xf>
    <xf numFmtId="0" fontId="59" fillId="33" borderId="12" xfId="0" applyFont="1" applyFill="1" applyBorder="1" applyAlignment="1" applyProtection="1">
      <alignment horizontal="center" vertical="center" shrinkToFit="1"/>
      <protection hidden="1"/>
    </xf>
    <xf numFmtId="0" fontId="25" fillId="26" borderId="0" xfId="0" applyFont="1" applyFill="1" applyAlignment="1" applyProtection="1">
      <alignment horizontal="center" vertical="center"/>
      <protection hidden="1"/>
    </xf>
    <xf numFmtId="0" fontId="64" fillId="33" borderId="0" xfId="0" applyFont="1" applyFill="1" applyAlignment="1" applyProtection="1">
      <alignment horizontal="right" shrinkToFit="1"/>
      <protection hidden="1"/>
    </xf>
    <xf numFmtId="0" fontId="22" fillId="33" borderId="0" xfId="0" applyFont="1" applyFill="1" applyAlignment="1" applyProtection="1">
      <alignment horizontal="right" vertical="center" shrinkToFit="1"/>
      <protection hidden="1"/>
    </xf>
    <xf numFmtId="0" fontId="25" fillId="25" borderId="0" xfId="0" applyFont="1" applyFill="1" applyAlignment="1" applyProtection="1">
      <alignment horizontal="left" vertical="center" shrinkToFit="1"/>
      <protection hidden="1"/>
    </xf>
    <xf numFmtId="0" fontId="30" fillId="25" borderId="0" xfId="0" applyFont="1" applyFill="1" applyAlignment="1" applyProtection="1">
      <alignment horizontal="center" vertical="center" shrinkToFit="1"/>
      <protection hidden="1"/>
    </xf>
    <xf numFmtId="0" fontId="22" fillId="26" borderId="0" xfId="0" applyFont="1" applyFill="1" applyAlignment="1" applyProtection="1">
      <alignment horizontal="center" vertical="center" shrinkToFit="1"/>
      <protection hidden="1"/>
    </xf>
    <xf numFmtId="0" fontId="55" fillId="32" borderId="0" xfId="0" applyFont="1" applyFill="1" applyAlignment="1" applyProtection="1">
      <alignment horizontal="center" vertical="center" shrinkToFit="1"/>
      <protection locked="0"/>
    </xf>
    <xf numFmtId="0" fontId="22" fillId="33" borderId="0" xfId="0" applyFont="1" applyFill="1" applyAlignment="1" applyProtection="1">
      <alignment horizontal="center" vertical="center" shrinkToFit="1"/>
      <protection hidden="1"/>
    </xf>
    <xf numFmtId="0" fontId="22" fillId="33" borderId="23" xfId="0" applyFont="1" applyFill="1" applyBorder="1" applyAlignment="1" applyProtection="1">
      <alignment horizontal="center" vertical="center" shrinkToFit="1"/>
      <protection hidden="1"/>
    </xf>
    <xf numFmtId="0" fontId="54" fillId="33" borderId="0" xfId="0" applyFont="1" applyFill="1" applyAlignment="1" applyProtection="1">
      <alignment horizontal="center" vertical="center" shrinkToFit="1"/>
      <protection hidden="1"/>
    </xf>
    <xf numFmtId="0" fontId="31" fillId="25" borderId="0" xfId="0" applyFont="1" applyFill="1" applyAlignment="1" applyProtection="1">
      <alignment horizontal="center" vertical="center" shrinkToFit="1"/>
      <protection hidden="1"/>
    </xf>
    <xf numFmtId="3" fontId="65" fillId="33" borderId="0" xfId="0" applyNumberFormat="1" applyFont="1" applyFill="1" applyAlignment="1" applyProtection="1">
      <alignment horizontal="right" vertical="center" shrinkToFit="1"/>
      <protection hidden="1"/>
    </xf>
    <xf numFmtId="3" fontId="65" fillId="33" borderId="11" xfId="0" applyNumberFormat="1" applyFont="1" applyFill="1" applyBorder="1" applyAlignment="1" applyProtection="1">
      <alignment horizontal="right" vertical="center" shrinkToFit="1"/>
      <protection hidden="1"/>
    </xf>
    <xf numFmtId="0" fontId="55" fillId="33" borderId="0" xfId="0" applyFont="1" applyFill="1" applyAlignment="1" applyProtection="1">
      <alignment horizontal="center" vertical="center" shrinkToFit="1"/>
      <protection hidden="1"/>
    </xf>
    <xf numFmtId="0" fontId="22" fillId="26" borderId="0" xfId="0" applyFont="1" applyFill="1" applyAlignment="1" applyProtection="1">
      <alignment horizontal="center" vertical="center" shrinkToFit="1"/>
      <protection locked="0"/>
    </xf>
    <xf numFmtId="0" fontId="22" fillId="26" borderId="23" xfId="0" applyFont="1" applyFill="1" applyBorder="1" applyAlignment="1" applyProtection="1">
      <alignment horizontal="center" vertical="center" shrinkToFit="1"/>
      <protection locked="0"/>
    </xf>
    <xf numFmtId="0" fontId="22" fillId="25" borderId="11" xfId="0" applyFont="1" applyFill="1" applyBorder="1" applyAlignment="1" applyProtection="1">
      <alignment horizontal="center" vertical="center" shrinkToFit="1"/>
      <protection hidden="1"/>
    </xf>
    <xf numFmtId="3" fontId="22" fillId="25" borderId="0" xfId="0" applyNumberFormat="1" applyFont="1" applyFill="1" applyAlignment="1" applyProtection="1">
      <alignment horizontal="right" vertical="center" shrinkToFit="1"/>
      <protection hidden="1"/>
    </xf>
    <xf numFmtId="0" fontId="22" fillId="25" borderId="0" xfId="0" applyFont="1" applyFill="1" applyAlignment="1" applyProtection="1">
      <alignment horizontal="left" shrinkToFit="1"/>
      <protection locked="0"/>
    </xf>
    <xf numFmtId="0" fontId="25" fillId="25" borderId="0" xfId="0" applyFont="1" applyFill="1" applyAlignment="1" applyProtection="1">
      <alignment horizontal="center" vertical="center"/>
      <protection hidden="1"/>
    </xf>
    <xf numFmtId="0" fontId="64" fillId="33" borderId="0" xfId="0" applyFont="1" applyFill="1" applyAlignment="1" applyProtection="1">
      <alignment horizontal="center" vertical="center" shrinkToFit="1"/>
      <protection hidden="1"/>
    </xf>
    <xf numFmtId="0" fontId="22" fillId="33" borderId="0" xfId="0" applyFont="1" applyFill="1" applyAlignment="1" applyProtection="1">
      <alignment horizontal="left" vertical="center" shrinkToFit="1"/>
      <protection hidden="1"/>
    </xf>
    <xf numFmtId="0" fontId="22" fillId="33" borderId="26" xfId="0" applyFont="1" applyFill="1" applyBorder="1" applyAlignment="1" applyProtection="1">
      <alignment horizontal="left" vertical="center" shrinkToFit="1"/>
      <protection hidden="1"/>
    </xf>
    <xf numFmtId="0" fontId="41" fillId="24" borderId="0" xfId="0" applyFont="1" applyFill="1" applyAlignment="1" applyProtection="1">
      <alignment horizontal="center" vertical="center" shrinkToFit="1"/>
      <protection hidden="1"/>
    </xf>
    <xf numFmtId="0" fontId="46" fillId="24" borderId="0" xfId="0" applyFont="1" applyFill="1" applyAlignment="1" applyProtection="1">
      <alignment horizontal="center" vertical="center" wrapText="1" shrinkToFit="1"/>
      <protection hidden="1"/>
    </xf>
    <xf numFmtId="0" fontId="22" fillId="24" borderId="0" xfId="0" applyFont="1" applyFill="1" applyAlignment="1" applyProtection="1">
      <alignment horizontal="center" vertical="center" shrinkToFit="1"/>
      <protection hidden="1"/>
    </xf>
    <xf numFmtId="0" fontId="22" fillId="24" borderId="0" xfId="0" applyFont="1" applyFill="1" applyAlignment="1" applyProtection="1">
      <alignment horizontal="left" vertical="center" shrinkToFit="1"/>
      <protection hidden="1"/>
    </xf>
    <xf numFmtId="0" fontId="22" fillId="27" borderId="0" xfId="0" applyFont="1" applyFill="1" applyAlignment="1" applyProtection="1">
      <alignment horizontal="left" vertical="center" shrinkToFit="1"/>
      <protection hidden="1"/>
    </xf>
    <xf numFmtId="178" fontId="24" fillId="24" borderId="0" xfId="0" applyNumberFormat="1" applyFont="1" applyFill="1" applyAlignment="1" applyProtection="1">
      <alignment horizontal="right" vertical="center" shrinkToFit="1"/>
      <protection hidden="1"/>
    </xf>
    <xf numFmtId="0" fontId="22" fillId="24" borderId="19" xfId="0" applyFont="1" applyFill="1" applyBorder="1" applyAlignment="1" applyProtection="1">
      <alignment horizontal="center" vertical="center" shrinkToFit="1"/>
      <protection hidden="1"/>
    </xf>
    <xf numFmtId="0" fontId="22" fillId="24" borderId="0" xfId="0" applyFont="1" applyFill="1" applyAlignment="1" applyProtection="1">
      <alignment horizontal="right" vertical="center" shrinkToFit="1"/>
      <protection hidden="1"/>
    </xf>
    <xf numFmtId="0" fontId="44" fillId="26" borderId="0" xfId="0" applyFont="1" applyFill="1" applyAlignment="1" applyProtection="1">
      <alignment horizontal="left" vertical="center" shrinkToFit="1"/>
      <protection hidden="1"/>
    </xf>
    <xf numFmtId="0" fontId="37" fillId="24" borderId="10" xfId="0" applyFont="1" applyFill="1" applyBorder="1" applyAlignment="1" applyProtection="1">
      <alignment horizontal="center" vertical="center" shrinkToFit="1"/>
      <protection hidden="1"/>
    </xf>
    <xf numFmtId="0" fontId="37" fillId="24" borderId="0" xfId="0" applyFont="1" applyFill="1" applyAlignment="1" applyProtection="1">
      <alignment horizontal="center" vertical="center" shrinkToFit="1"/>
      <protection hidden="1"/>
    </xf>
    <xf numFmtId="0" fontId="54" fillId="32" borderId="0" xfId="0" applyFont="1" applyFill="1" applyAlignment="1" applyProtection="1">
      <alignment horizontal="center" vertical="center" shrinkToFit="1"/>
      <protection locked="0"/>
    </xf>
    <xf numFmtId="0" fontId="22" fillId="24" borderId="0" xfId="0" applyFont="1" applyFill="1" applyAlignment="1" applyProtection="1">
      <alignment horizontal="right" shrinkToFit="1"/>
      <protection hidden="1"/>
    </xf>
    <xf numFmtId="0" fontId="22" fillId="27" borderId="0" xfId="0" applyFont="1" applyFill="1" applyAlignment="1" applyProtection="1">
      <alignment horizontal="center" vertical="center" shrinkToFit="1"/>
      <protection hidden="1"/>
    </xf>
    <xf numFmtId="179" fontId="40" fillId="24" borderId="0" xfId="0" applyNumberFormat="1" applyFont="1" applyFill="1" applyAlignment="1" applyProtection="1">
      <alignment horizontal="center" vertical="center" shrinkToFit="1"/>
      <protection hidden="1"/>
    </xf>
    <xf numFmtId="178" fontId="22" fillId="27" borderId="0" xfId="0" applyNumberFormat="1" applyFont="1" applyFill="1" applyAlignment="1" applyProtection="1">
      <alignment horizontal="right" vertical="center" shrinkToFit="1"/>
      <protection hidden="1"/>
    </xf>
    <xf numFmtId="0" fontId="54" fillId="33" borderId="0" xfId="0" applyFont="1" applyFill="1" applyAlignment="1" applyProtection="1">
      <alignment horizontal="left" vertical="center" shrinkToFit="1"/>
      <protection hidden="1"/>
    </xf>
    <xf numFmtId="0" fontId="54" fillId="33" borderId="26" xfId="0" applyFont="1" applyFill="1" applyBorder="1" applyAlignment="1" applyProtection="1">
      <alignment horizontal="left" vertical="center" shrinkToFit="1"/>
      <protection hidden="1"/>
    </xf>
    <xf numFmtId="0" fontId="22" fillId="0" borderId="27" xfId="0" applyFont="1" applyBorder="1" applyAlignment="1" applyProtection="1">
      <alignment horizontal="left" vertical="center" shrinkToFit="1"/>
      <protection hidden="1"/>
    </xf>
    <xf numFmtId="0" fontId="22" fillId="0" borderId="19" xfId="0" applyFont="1" applyBorder="1" applyAlignment="1" applyProtection="1">
      <alignment horizontal="left" vertical="center" shrinkToFit="1"/>
      <protection hidden="1"/>
    </xf>
    <xf numFmtId="0" fontId="22" fillId="0" borderId="28" xfId="0" applyFont="1" applyBorder="1" applyAlignment="1" applyProtection="1">
      <alignment horizontal="left" vertical="center" shrinkToFit="1"/>
      <protection hidden="1"/>
    </xf>
    <xf numFmtId="0" fontId="22" fillId="0" borderId="29" xfId="0" applyFont="1" applyBorder="1" applyAlignment="1" applyProtection="1">
      <alignment horizontal="left" vertical="center" shrinkToFit="1"/>
      <protection hidden="1"/>
    </xf>
    <xf numFmtId="0" fontId="22" fillId="0" borderId="0" xfId="0" applyFont="1" applyAlignment="1" applyProtection="1">
      <alignment horizontal="left" vertical="center" shrinkToFit="1"/>
      <protection hidden="1"/>
    </xf>
    <xf numFmtId="0" fontId="22" fillId="0" borderId="30" xfId="0" applyFont="1" applyBorder="1" applyAlignment="1" applyProtection="1">
      <alignment horizontal="left" vertical="center" shrinkToFit="1"/>
      <protection hidden="1"/>
    </xf>
    <xf numFmtId="14" fontId="22" fillId="0" borderId="0" xfId="0" applyNumberFormat="1" applyFont="1" applyAlignment="1" applyProtection="1">
      <alignment horizontal="center" vertical="center" shrinkToFit="1"/>
      <protection hidden="1"/>
    </xf>
    <xf numFmtId="0" fontId="25" fillId="0" borderId="29" xfId="0" applyFont="1" applyBorder="1" applyAlignment="1" applyProtection="1">
      <alignment horizontal="left" vertical="top" wrapText="1" shrinkToFit="1"/>
      <protection hidden="1"/>
    </xf>
    <xf numFmtId="0" fontId="25" fillId="0" borderId="0" xfId="0" applyFont="1" applyAlignment="1" applyProtection="1">
      <alignment horizontal="left" vertical="top" wrapText="1" shrinkToFit="1"/>
      <protection hidden="1"/>
    </xf>
    <xf numFmtId="0" fontId="25" fillId="0" borderId="30" xfId="0" applyFont="1" applyBorder="1" applyAlignment="1" applyProtection="1">
      <alignment horizontal="left" vertical="top" wrapText="1" shrinkToFit="1"/>
      <protection hidden="1"/>
    </xf>
    <xf numFmtId="0" fontId="25" fillId="0" borderId="31" xfId="0" applyFont="1" applyBorder="1" applyAlignment="1" applyProtection="1">
      <alignment horizontal="left" vertical="top" wrapText="1" shrinkToFit="1"/>
      <protection hidden="1"/>
    </xf>
    <xf numFmtId="0" fontId="25" fillId="0" borderId="11" xfId="0" applyFont="1" applyBorder="1" applyAlignment="1" applyProtection="1">
      <alignment horizontal="left" vertical="top" wrapText="1" shrinkToFit="1"/>
      <protection hidden="1"/>
    </xf>
    <xf numFmtId="0" fontId="25" fillId="0" borderId="32" xfId="0" applyFont="1" applyBorder="1" applyAlignment="1" applyProtection="1">
      <alignment horizontal="left" vertical="top" wrapText="1" shrinkToFit="1"/>
      <protection hidden="1"/>
    </xf>
    <xf numFmtId="0" fontId="22" fillId="0" borderId="0" xfId="0" applyFont="1" applyAlignment="1" applyProtection="1">
      <alignment horizontal="center" shrinkToFit="1"/>
      <protection hidden="1"/>
    </xf>
    <xf numFmtId="0" fontId="22" fillId="0" borderId="0" xfId="0" applyFont="1" applyAlignment="1" applyProtection="1">
      <alignment shrinkToFit="1"/>
      <protection hidden="1"/>
    </xf>
    <xf numFmtId="0" fontId="22" fillId="0" borderId="27" xfId="0" applyFont="1" applyBorder="1" applyAlignment="1" applyProtection="1">
      <alignment horizontal="left" vertical="top" wrapText="1" shrinkToFit="1"/>
      <protection locked="0"/>
    </xf>
    <xf numFmtId="0" fontId="22" fillId="0" borderId="19" xfId="0" applyFont="1" applyBorder="1" applyAlignment="1" applyProtection="1">
      <alignment horizontal="left" vertical="top" wrapText="1" shrinkToFit="1"/>
      <protection locked="0"/>
    </xf>
    <xf numFmtId="0" fontId="22" fillId="0" borderId="28" xfId="0" applyFont="1" applyBorder="1" applyAlignment="1" applyProtection="1">
      <alignment horizontal="left" vertical="top" wrapText="1" shrinkToFit="1"/>
      <protection locked="0"/>
    </xf>
    <xf numFmtId="0" fontId="22" fillId="0" borderId="29" xfId="0" applyFont="1" applyBorder="1" applyAlignment="1" applyProtection="1">
      <alignment horizontal="left" vertical="top" wrapText="1" shrinkToFit="1"/>
      <protection locked="0"/>
    </xf>
    <xf numFmtId="0" fontId="22" fillId="0" borderId="0" xfId="0" applyFont="1" applyAlignment="1" applyProtection="1">
      <alignment horizontal="left" vertical="top" wrapText="1" shrinkToFit="1"/>
      <protection locked="0"/>
    </xf>
    <xf numFmtId="0" fontId="22" fillId="0" borderId="30" xfId="0" applyFont="1" applyBorder="1" applyAlignment="1" applyProtection="1">
      <alignment horizontal="left" vertical="top" wrapText="1" shrinkToFit="1"/>
      <protection locked="0"/>
    </xf>
    <xf numFmtId="0" fontId="22" fillId="0" borderId="31" xfId="0" applyFont="1" applyBorder="1" applyAlignment="1" applyProtection="1">
      <alignment horizontal="left" vertical="top" wrapText="1" shrinkToFit="1"/>
      <protection locked="0"/>
    </xf>
    <xf numFmtId="0" fontId="22" fillId="0" borderId="11" xfId="0" applyFont="1" applyBorder="1" applyAlignment="1" applyProtection="1">
      <alignment horizontal="left" vertical="top" wrapText="1" shrinkToFit="1"/>
      <protection locked="0"/>
    </xf>
    <xf numFmtId="0" fontId="22" fillId="0" borderId="32" xfId="0" applyFont="1" applyBorder="1" applyAlignment="1" applyProtection="1">
      <alignment horizontal="left" vertical="top" wrapText="1" shrinkToFit="1"/>
      <protection locked="0"/>
    </xf>
    <xf numFmtId="0" fontId="36" fillId="24" borderId="0" xfId="0" applyFont="1" applyFill="1" applyAlignment="1" applyProtection="1">
      <alignment horizontal="center" shrinkToFit="1"/>
      <protection hidden="1"/>
    </xf>
    <xf numFmtId="0" fontId="41" fillId="27" borderId="0" xfId="0" applyFont="1" applyFill="1" applyAlignment="1" applyProtection="1">
      <alignment horizontal="center" vertical="center" shrinkToFit="1"/>
      <protection hidden="1"/>
    </xf>
    <xf numFmtId="0" fontId="37" fillId="27" borderId="0" xfId="0" applyFont="1" applyFill="1" applyAlignment="1" applyProtection="1">
      <alignment horizontal="center" vertical="center" shrinkToFit="1"/>
      <protection hidden="1"/>
    </xf>
    <xf numFmtId="0" fontId="22" fillId="33" borderId="0" xfId="0" applyFont="1" applyFill="1" applyAlignment="1" applyProtection="1">
      <alignment horizontal="left" shrinkToFit="1"/>
      <protection hidden="1"/>
    </xf>
    <xf numFmtId="0" fontId="22" fillId="27" borderId="11" xfId="0" applyFont="1" applyFill="1" applyBorder="1" applyAlignment="1" applyProtection="1">
      <alignment horizontal="center" vertical="center" shrinkToFit="1"/>
      <protection hidden="1"/>
    </xf>
    <xf numFmtId="0" fontId="34" fillId="25" borderId="0" xfId="0" applyFont="1" applyFill="1" applyAlignment="1" applyProtection="1">
      <alignment horizontal="center" vertical="center" shrinkToFit="1"/>
      <protection hidden="1"/>
    </xf>
    <xf numFmtId="0" fontId="54" fillId="32" borderId="0" xfId="0" applyFont="1" applyFill="1" applyAlignment="1" applyProtection="1">
      <alignment horizontal="left" vertical="center" wrapText="1" shrinkToFit="1"/>
      <protection locked="0"/>
    </xf>
    <xf numFmtId="0" fontId="61" fillId="32" borderId="0" xfId="0" applyFont="1" applyFill="1" applyAlignment="1" applyProtection="1">
      <alignment horizontal="center" vertical="center" wrapText="1" shrinkToFit="1"/>
      <protection locked="0"/>
    </xf>
    <xf numFmtId="0" fontId="22" fillId="0" borderId="0" xfId="0" applyFont="1" applyAlignment="1" applyProtection="1">
      <alignment horizontal="left"/>
      <protection hidden="1"/>
    </xf>
    <xf numFmtId="0" fontId="44" fillId="0" borderId="0" xfId="0" applyFont="1" applyAlignment="1" applyProtection="1">
      <alignment horizontal="left" vertical="top" wrapText="1" shrinkToFit="1"/>
      <protection hidden="1"/>
    </xf>
    <xf numFmtId="0" fontId="64" fillId="0" borderId="0" xfId="0" applyFont="1" applyAlignment="1" applyProtection="1">
      <alignment horizontal="left" vertical="center" shrinkToFit="1"/>
      <protection hidden="1"/>
    </xf>
    <xf numFmtId="0" fontId="57" fillId="32" borderId="0" xfId="0" applyFont="1" applyFill="1" applyAlignment="1" applyProtection="1">
      <alignment horizontal="center" vertical="center" wrapText="1" shrinkToFit="1"/>
      <protection locked="0"/>
    </xf>
    <xf numFmtId="0" fontId="62" fillId="33" borderId="0" xfId="0" applyFont="1" applyFill="1" applyAlignment="1" applyProtection="1">
      <alignment horizontal="center" vertical="center" shrinkToFit="1"/>
      <protection hidden="1"/>
    </xf>
    <xf numFmtId="0" fontId="44" fillId="26" borderId="0" xfId="0" applyFont="1" applyFill="1" applyAlignment="1" applyProtection="1">
      <alignment horizontal="left" vertical="center" shrinkToFit="1"/>
      <protection locked="0"/>
    </xf>
    <xf numFmtId="0" fontId="52" fillId="26" borderId="0" xfId="0" applyFont="1" applyFill="1" applyAlignment="1" applyProtection="1">
      <alignment horizontal="left" vertical="top" wrapText="1" shrinkToFit="1"/>
      <protection locked="0"/>
    </xf>
    <xf numFmtId="0" fontId="52" fillId="26" borderId="0" xfId="0" applyFont="1" applyFill="1" applyAlignment="1" applyProtection="1">
      <alignment horizontal="center" vertical="center" shrinkToFit="1"/>
      <protection locked="0"/>
    </xf>
    <xf numFmtId="0" fontId="44" fillId="26" borderId="0" xfId="0" applyFont="1" applyFill="1" applyAlignment="1" applyProtection="1">
      <alignment horizontal="left" vertical="top" wrapText="1" shrinkToFit="1"/>
      <protection hidden="1"/>
    </xf>
    <xf numFmtId="0" fontId="22" fillId="24" borderId="11" xfId="0" applyFont="1" applyFill="1" applyBorder="1" applyAlignment="1" applyProtection="1">
      <alignment horizontal="center" vertical="center" shrinkToFit="1"/>
      <protection hidden="1"/>
    </xf>
    <xf numFmtId="0" fontId="48" fillId="26" borderId="0" xfId="0" applyFont="1" applyFill="1" applyAlignment="1" applyProtection="1">
      <alignment horizontal="center" vertical="center" shrinkToFit="1"/>
      <protection hidden="1"/>
    </xf>
    <xf numFmtId="0" fontId="47" fillId="26" borderId="0" xfId="0" applyFont="1" applyFill="1" applyAlignment="1" applyProtection="1">
      <alignment horizontal="center" vertical="center" shrinkToFit="1"/>
      <protection hidden="1"/>
    </xf>
    <xf numFmtId="0" fontId="41" fillId="26" borderId="0" xfId="0" applyFont="1" applyFill="1" applyAlignment="1" applyProtection="1">
      <alignment horizontal="center" vertical="center" shrinkToFit="1"/>
      <protection hidden="1"/>
    </xf>
    <xf numFmtId="0" fontId="44" fillId="0" borderId="0" xfId="0" applyFont="1" applyAlignment="1" applyProtection="1">
      <alignment horizontal="left" vertical="center" wrapText="1" shrinkToFit="1"/>
      <protection hidden="1"/>
    </xf>
    <xf numFmtId="0" fontId="47" fillId="26" borderId="0" xfId="0" applyFont="1" applyFill="1" applyAlignment="1" applyProtection="1">
      <alignment vertical="top" wrapText="1" shrinkToFit="1"/>
      <protection hidden="1"/>
    </xf>
    <xf numFmtId="0" fontId="64" fillId="26" borderId="0" xfId="0" applyFont="1" applyFill="1" applyAlignment="1" applyProtection="1">
      <alignment horizontal="center" vertical="center" shrinkToFit="1"/>
      <protection hidden="1"/>
    </xf>
    <xf numFmtId="0" fontId="25" fillId="25" borderId="0" xfId="0" applyFont="1" applyFill="1" applyAlignment="1" applyProtection="1">
      <alignment horizontal="left" vertical="center" wrapText="1" shrinkToFit="1"/>
      <protection hidden="1"/>
    </xf>
    <xf numFmtId="0" fontId="25" fillId="25" borderId="26" xfId="0" applyFont="1" applyFill="1" applyBorder="1" applyAlignment="1" applyProtection="1">
      <alignment horizontal="left" vertical="center" wrapText="1" shrinkToFit="1"/>
      <protection hidden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4"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3F4F6"/>
      <color rgb="FFC53030"/>
      <color rgb="FF333333"/>
      <color rgb="FFFFF3C4"/>
      <color rgb="FFE2EFDA"/>
      <color rgb="FF3B604A"/>
      <color rgb="FF1E4620"/>
      <color rgb="FF002060"/>
      <color rgb="FFEBF1D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sumoeku.stores.jp/" TargetMode="External"/><Relationship Id="rId1" Type="http://schemas.openxmlformats.org/officeDocument/2006/relationships/hyperlink" Target="https://fudousan-tools.info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sumoeku.stores.jp/" TargetMode="External"/><Relationship Id="rId1" Type="http://schemas.openxmlformats.org/officeDocument/2006/relationships/hyperlink" Target="https://fudousan-tools.inf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79375</xdr:colOff>
      <xdr:row>17</xdr:row>
      <xdr:rowOff>50799</xdr:rowOff>
    </xdr:from>
    <xdr:to>
      <xdr:col>30</xdr:col>
      <xdr:colOff>107950</xdr:colOff>
      <xdr:row>18</xdr:row>
      <xdr:rowOff>127000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/>
        </xdr:cNvSpPr>
      </xdr:nvSpPr>
      <xdr:spPr bwMode="auto">
        <a:xfrm>
          <a:off x="4365625" y="2622549"/>
          <a:ext cx="200025" cy="247651"/>
        </a:xfrm>
        <a:prstGeom prst="rightBrace">
          <a:avLst>
            <a:gd name="adj1" fmla="val 9444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69849</xdr:colOff>
      <xdr:row>38</xdr:row>
      <xdr:rowOff>57150</xdr:rowOff>
    </xdr:from>
    <xdr:to>
      <xdr:col>21</xdr:col>
      <xdr:colOff>107949</xdr:colOff>
      <xdr:row>41</xdr:row>
      <xdr:rowOff>95250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/>
        </xdr:cNvSpPr>
      </xdr:nvSpPr>
      <xdr:spPr bwMode="auto">
        <a:xfrm>
          <a:off x="3068863" y="5510893"/>
          <a:ext cx="195943" cy="544286"/>
        </a:xfrm>
        <a:prstGeom prst="rightBrace">
          <a:avLst>
            <a:gd name="adj1" fmla="val 125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103415</xdr:colOff>
      <xdr:row>37</xdr:row>
      <xdr:rowOff>48986</xdr:rowOff>
    </xdr:from>
    <xdr:to>
      <xdr:col>42</xdr:col>
      <xdr:colOff>125186</xdr:colOff>
      <xdr:row>42</xdr:row>
      <xdr:rowOff>47625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261258" y="5584372"/>
          <a:ext cx="6493328" cy="766082"/>
        </a:xfrm>
        <a:prstGeom prst="roundRect">
          <a:avLst/>
        </a:prstGeom>
        <a:noFill/>
        <a:ln>
          <a:solidFill>
            <a:schemeClr val="accent6">
              <a:lumMod val="50000"/>
            </a:schemeClr>
          </a:solidFill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</xdr:col>
      <xdr:colOff>130628</xdr:colOff>
      <xdr:row>16</xdr:row>
      <xdr:rowOff>59872</xdr:rowOff>
    </xdr:from>
    <xdr:to>
      <xdr:col>42</xdr:col>
      <xdr:colOff>125186</xdr:colOff>
      <xdr:row>19</xdr:row>
      <xdr:rowOff>38100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288471" y="2334986"/>
          <a:ext cx="6466115" cy="413657"/>
        </a:xfrm>
        <a:prstGeom prst="roundRect">
          <a:avLst/>
        </a:prstGeom>
        <a:noFill/>
        <a:ln>
          <a:solidFill>
            <a:schemeClr val="accent6">
              <a:lumMod val="50000"/>
            </a:schemeClr>
          </a:solidFill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0</xdr:col>
      <xdr:colOff>146957</xdr:colOff>
      <xdr:row>52</xdr:row>
      <xdr:rowOff>30480</xdr:rowOff>
    </xdr:from>
    <xdr:to>
      <xdr:col>42</xdr:col>
      <xdr:colOff>91439</xdr:colOff>
      <xdr:row>71</xdr:row>
      <xdr:rowOff>118110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AF131EE-C18E-448F-A440-0DA570A9AFE9}"/>
            </a:ext>
          </a:extLst>
        </xdr:cNvPr>
        <xdr:cNvSpPr/>
      </xdr:nvSpPr>
      <xdr:spPr bwMode="auto">
        <a:xfrm>
          <a:off x="146957" y="7759337"/>
          <a:ext cx="6573882" cy="2803616"/>
        </a:xfrm>
        <a:prstGeom prst="roundRect">
          <a:avLst/>
        </a:prstGeom>
        <a:noFill/>
        <a:ln w="63500" cmpd="thinThick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144781</xdr:colOff>
      <xdr:row>16</xdr:row>
      <xdr:rowOff>92528</xdr:rowOff>
    </xdr:from>
    <xdr:to>
      <xdr:col>21</xdr:col>
      <xdr:colOff>146958</xdr:colOff>
      <xdr:row>18</xdr:row>
      <xdr:rowOff>163286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5FEF42C5-531B-ACBC-BE00-C6B91FF6000A}"/>
            </a:ext>
          </a:extLst>
        </xdr:cNvPr>
        <xdr:cNvSpPr/>
      </xdr:nvSpPr>
      <xdr:spPr bwMode="auto">
        <a:xfrm>
          <a:off x="2828110" y="2367642"/>
          <a:ext cx="633548" cy="337458"/>
        </a:xfrm>
        <a:prstGeom prst="bracketPair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0</xdr:colOff>
      <xdr:row>0</xdr:row>
      <xdr:rowOff>0</xdr:rowOff>
    </xdr:from>
    <xdr:to>
      <xdr:col>96</xdr:col>
      <xdr:colOff>111580</xdr:colOff>
      <xdr:row>28</xdr:row>
      <xdr:rowOff>13608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B67B2198-15D5-490B-AA84-F991900CA935}"/>
            </a:ext>
          </a:extLst>
        </xdr:cNvPr>
        <xdr:cNvGrpSpPr/>
      </xdr:nvGrpSpPr>
      <xdr:grpSpPr>
        <a:xfrm>
          <a:off x="10417629" y="0"/>
          <a:ext cx="3584122" cy="4329794"/>
          <a:chOff x="6928757" y="8349343"/>
          <a:chExt cx="3584122" cy="4329794"/>
        </a:xfrm>
      </xdr:grpSpPr>
      <xdr:sp macro="" textlink="">
        <xdr:nvSpPr>
          <xdr:cNvPr id="8" name="テキスト ボックス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CE9A8AD-F03A-4DFB-CA03-8AD2A29BD450}"/>
              </a:ext>
            </a:extLst>
          </xdr:cNvPr>
          <xdr:cNvSpPr txBox="1"/>
        </xdr:nvSpPr>
        <xdr:spPr>
          <a:xfrm>
            <a:off x="6928757" y="9595757"/>
            <a:ext cx="3584122" cy="148862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en-US"/>
              <a:t>🏠 不動産業務無料テンプレート集「スモエク」</a:t>
            </a:r>
            <a:endParaRPr lang="en-US" altLang="ja-JP"/>
          </a:p>
          <a:p>
            <a:r>
              <a:rPr lang="ja-JP" altLang="en-US"/>
              <a:t>　　　 領収書・清算書・資金計画書など</a:t>
            </a:r>
            <a:r>
              <a:rPr lang="en-US" altLang="ja-JP"/>
              <a:t>100</a:t>
            </a:r>
            <a:r>
              <a:rPr lang="ja-JP" altLang="en-US"/>
              <a:t>種以上！ </a:t>
            </a:r>
            <a:endParaRPr lang="en-US" altLang="ja-JP"/>
          </a:p>
          <a:p>
            <a:endParaRPr lang="en-US" altLang="ja-JP"/>
          </a:p>
          <a:p>
            <a:r>
              <a:rPr lang="ja-JP" altLang="en-US"/>
              <a:t>👉 </a:t>
            </a:r>
            <a:r>
              <a:rPr lang="en-US" altLang="ja-JP"/>
              <a:t>https://fudousan-tools.info</a:t>
            </a:r>
          </a:p>
          <a:p>
            <a:pPr algn="ctr"/>
            <a:r>
              <a:rPr lang="en-US" altLang="ja-JP" sz="2800" b="1" u="sng">
                <a:solidFill>
                  <a:srgbClr val="0070C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Click here</a:t>
            </a:r>
          </a:p>
        </xdr:txBody>
      </xdr:sp>
      <xdr:sp macro="" textlink="">
        <xdr:nvSpPr>
          <xdr:cNvPr id="11" name="テキスト ボックス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6B4E5C24-0326-8EC1-2774-085AEA1890D2}"/>
              </a:ext>
            </a:extLst>
          </xdr:cNvPr>
          <xdr:cNvSpPr txBox="1"/>
        </xdr:nvSpPr>
        <xdr:spPr>
          <a:xfrm>
            <a:off x="6928757" y="11190515"/>
            <a:ext cx="3584122" cy="148862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en-US"/>
              <a:t>📦 編集制限なし版・最新版は</a:t>
            </a:r>
            <a:r>
              <a:rPr lang="en-US" altLang="ja-JP"/>
              <a:t>STORES</a:t>
            </a:r>
            <a:r>
              <a:rPr lang="ja-JP" altLang="en-US"/>
              <a:t>で販売中 </a:t>
            </a:r>
            <a:endParaRPr lang="en-US" altLang="ja-JP"/>
          </a:p>
          <a:p>
            <a:endParaRPr lang="en-US" altLang="ja-JP"/>
          </a:p>
          <a:p>
            <a:r>
              <a:rPr lang="ja-JP" altLang="en-US"/>
              <a:t>👉 </a:t>
            </a:r>
            <a:r>
              <a:rPr lang="en-US" altLang="ja-JP"/>
              <a:t>https://sumoeku.stores.jp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ja-JP" sz="2800" b="1" u="sng">
                <a:solidFill>
                  <a:srgbClr val="0070C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Click here</a:t>
            </a:r>
            <a:endParaRPr lang="ja-JP" altLang="ja-JP" sz="2800" b="1" u="sng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endParaRPr kumimoji="1" lang="ja-JP" altLang="en-US" sz="1100"/>
          </a:p>
        </xdr:txBody>
      </xdr:sp>
      <xdr:sp macro="" textlink="">
        <xdr:nvSpPr>
          <xdr:cNvPr id="12" name="テキスト ボックス 1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7395894-E5A8-7104-6BD2-72CFEA0752E2}"/>
              </a:ext>
            </a:extLst>
          </xdr:cNvPr>
          <xdr:cNvSpPr txBox="1"/>
        </xdr:nvSpPr>
        <xdr:spPr>
          <a:xfrm>
            <a:off x="6928757" y="8349343"/>
            <a:ext cx="3584122" cy="114027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ja-JP"/>
              <a:t>Copyright © 2026 スモエク All Rights Reserved.</a:t>
            </a:r>
            <a:endParaRPr lang="en-US" altLang="ja-JP"/>
          </a:p>
          <a:p>
            <a:endParaRPr kumimoji="1" lang="en-US" altLang="ja-JP" sz="1100"/>
          </a:p>
          <a:p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【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自動計算・編集制限なし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】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固定資産税・管理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費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等の清算書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v3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｜自社ロゴ・会社名を自由カスタマイズ！｜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Excel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テンプレート</a:t>
            </a:r>
            <a:endParaRPr lang="ja-JP" altLang="ja-JP">
              <a:effectLst/>
            </a:endParaRPr>
          </a:p>
        </xdr:txBody>
      </xdr:sp>
    </xdr:grp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79375</xdr:colOff>
      <xdr:row>17</xdr:row>
      <xdr:rowOff>50799</xdr:rowOff>
    </xdr:from>
    <xdr:to>
      <xdr:col>30</xdr:col>
      <xdr:colOff>107950</xdr:colOff>
      <xdr:row>18</xdr:row>
      <xdr:rowOff>127000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378FBB09-8755-4833-95DF-621A894AE173}"/>
            </a:ext>
          </a:extLst>
        </xdr:cNvPr>
        <xdr:cNvSpPr>
          <a:spLocks/>
        </xdr:cNvSpPr>
      </xdr:nvSpPr>
      <xdr:spPr bwMode="auto">
        <a:xfrm>
          <a:off x="4656818" y="2423885"/>
          <a:ext cx="186418" cy="244929"/>
        </a:xfrm>
        <a:prstGeom prst="rightBrace">
          <a:avLst>
            <a:gd name="adj1" fmla="val 9444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69849</xdr:colOff>
      <xdr:row>38</xdr:row>
      <xdr:rowOff>57150</xdr:rowOff>
    </xdr:from>
    <xdr:to>
      <xdr:col>21</xdr:col>
      <xdr:colOff>107949</xdr:colOff>
      <xdr:row>41</xdr:row>
      <xdr:rowOff>95250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F7A44B63-7AB7-4B8F-BFA5-592B3E444761}"/>
            </a:ext>
          </a:extLst>
        </xdr:cNvPr>
        <xdr:cNvSpPr>
          <a:spLocks/>
        </xdr:cNvSpPr>
      </xdr:nvSpPr>
      <xdr:spPr bwMode="auto">
        <a:xfrm>
          <a:off x="3226706" y="5587093"/>
          <a:ext cx="195943" cy="544286"/>
        </a:xfrm>
        <a:prstGeom prst="rightBrace">
          <a:avLst>
            <a:gd name="adj1" fmla="val 125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103415</xdr:colOff>
      <xdr:row>37</xdr:row>
      <xdr:rowOff>48986</xdr:rowOff>
    </xdr:from>
    <xdr:to>
      <xdr:col>42</xdr:col>
      <xdr:colOff>125186</xdr:colOff>
      <xdr:row>42</xdr:row>
      <xdr:rowOff>47625</xdr:rowOff>
    </xdr:to>
    <xdr:sp macro="" textlink="">
      <xdr:nvSpPr>
        <xdr:cNvPr id="4" name="角丸四角形 8">
          <a:extLst>
            <a:ext uri="{FF2B5EF4-FFF2-40B4-BE49-F238E27FC236}">
              <a16:creationId xmlns:a16="http://schemas.microsoft.com/office/drawing/2014/main" id="{D0CFD030-4573-4539-A818-045A4E838FA7}"/>
            </a:ext>
          </a:extLst>
        </xdr:cNvPr>
        <xdr:cNvSpPr/>
      </xdr:nvSpPr>
      <xdr:spPr bwMode="auto">
        <a:xfrm>
          <a:off x="261258" y="5486400"/>
          <a:ext cx="6493328" cy="766082"/>
        </a:xfrm>
        <a:prstGeom prst="roundRect">
          <a:avLst/>
        </a:prstGeom>
        <a:noFill/>
        <a:ln>
          <a:solidFill>
            <a:schemeClr val="accent6">
              <a:lumMod val="50000"/>
            </a:schemeClr>
          </a:solidFill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</xdr:col>
      <xdr:colOff>130628</xdr:colOff>
      <xdr:row>16</xdr:row>
      <xdr:rowOff>59872</xdr:rowOff>
    </xdr:from>
    <xdr:to>
      <xdr:col>42</xdr:col>
      <xdr:colOff>125186</xdr:colOff>
      <xdr:row>19</xdr:row>
      <xdr:rowOff>38100</xdr:rowOff>
    </xdr:to>
    <xdr:sp macro="" textlink="">
      <xdr:nvSpPr>
        <xdr:cNvPr id="5" name="角丸四角形 9">
          <a:extLst>
            <a:ext uri="{FF2B5EF4-FFF2-40B4-BE49-F238E27FC236}">
              <a16:creationId xmlns:a16="http://schemas.microsoft.com/office/drawing/2014/main" id="{BFCFA226-C35E-4A3B-B3C9-51740F636953}"/>
            </a:ext>
          </a:extLst>
        </xdr:cNvPr>
        <xdr:cNvSpPr/>
      </xdr:nvSpPr>
      <xdr:spPr bwMode="auto">
        <a:xfrm>
          <a:off x="288471" y="2334986"/>
          <a:ext cx="6466115" cy="413657"/>
        </a:xfrm>
        <a:prstGeom prst="roundRect">
          <a:avLst/>
        </a:prstGeom>
        <a:noFill/>
        <a:ln>
          <a:solidFill>
            <a:schemeClr val="accent6">
              <a:lumMod val="50000"/>
            </a:schemeClr>
          </a:solidFill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0</xdr:col>
      <xdr:colOff>146957</xdr:colOff>
      <xdr:row>52</xdr:row>
      <xdr:rowOff>30480</xdr:rowOff>
    </xdr:from>
    <xdr:to>
      <xdr:col>42</xdr:col>
      <xdr:colOff>91439</xdr:colOff>
      <xdr:row>71</xdr:row>
      <xdr:rowOff>118110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1664BEBF-EAFD-4C92-A505-8689140E3365}"/>
            </a:ext>
          </a:extLst>
        </xdr:cNvPr>
        <xdr:cNvSpPr/>
      </xdr:nvSpPr>
      <xdr:spPr bwMode="auto">
        <a:xfrm>
          <a:off x="146957" y="7661366"/>
          <a:ext cx="6573882" cy="2803615"/>
        </a:xfrm>
        <a:prstGeom prst="roundRect">
          <a:avLst/>
        </a:prstGeom>
        <a:noFill/>
        <a:ln w="63500" cmpd="thinThick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144781</xdr:colOff>
      <xdr:row>16</xdr:row>
      <xdr:rowOff>92528</xdr:rowOff>
    </xdr:from>
    <xdr:to>
      <xdr:col>21</xdr:col>
      <xdr:colOff>146958</xdr:colOff>
      <xdr:row>18</xdr:row>
      <xdr:rowOff>163286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95A5F6B5-4E9E-4E58-B32B-654616C83483}"/>
            </a:ext>
          </a:extLst>
        </xdr:cNvPr>
        <xdr:cNvSpPr/>
      </xdr:nvSpPr>
      <xdr:spPr bwMode="auto">
        <a:xfrm>
          <a:off x="2828110" y="2367642"/>
          <a:ext cx="633548" cy="337458"/>
        </a:xfrm>
        <a:prstGeom prst="bracketPair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59870</xdr:colOff>
      <xdr:row>68</xdr:row>
      <xdr:rowOff>32657</xdr:rowOff>
    </xdr:from>
    <xdr:to>
      <xdr:col>21</xdr:col>
      <xdr:colOff>92528</xdr:colOff>
      <xdr:row>70</xdr:row>
      <xdr:rowOff>114299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F097A5C-5244-94FC-CC05-C69DAE76BD81}"/>
            </a:ext>
          </a:extLst>
        </xdr:cNvPr>
        <xdr:cNvSpPr txBox="1"/>
      </xdr:nvSpPr>
      <xdr:spPr>
        <a:xfrm>
          <a:off x="1480456" y="9906000"/>
          <a:ext cx="1926772" cy="397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latin typeface="HG行書体" panose="03000609000000000000" pitchFamily="65" charset="-128"/>
              <a:ea typeface="HG行書体" panose="03000609000000000000" pitchFamily="65" charset="-128"/>
            </a:rPr>
            <a:t>中東　アルノ</a:t>
          </a:r>
        </a:p>
      </xdr:txBody>
    </xdr:sp>
    <xdr:clientData/>
  </xdr:twoCellAnchor>
  <xdr:twoCellAnchor>
    <xdr:from>
      <xdr:col>8</xdr:col>
      <xdr:colOff>119742</xdr:colOff>
      <xdr:row>65</xdr:row>
      <xdr:rowOff>108858</xdr:rowOff>
    </xdr:from>
    <xdr:to>
      <xdr:col>38</xdr:col>
      <xdr:colOff>76200</xdr:colOff>
      <xdr:row>68</xdr:row>
      <xdr:rowOff>32657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FC5D6C7-F717-456F-9006-A460F5090D93}"/>
            </a:ext>
          </a:extLst>
        </xdr:cNvPr>
        <xdr:cNvSpPr txBox="1"/>
      </xdr:nvSpPr>
      <xdr:spPr>
        <a:xfrm>
          <a:off x="1382485" y="9508672"/>
          <a:ext cx="4691744" cy="397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latin typeface="HG行書体" panose="03000609000000000000" pitchFamily="65" charset="-128"/>
              <a:ea typeface="HG行書体" panose="03000609000000000000" pitchFamily="65" charset="-128"/>
            </a:rPr>
            <a:t>さいたま市大宮区一番町</a:t>
          </a:r>
          <a:r>
            <a:rPr kumimoji="1" lang="en-US" altLang="ja-JP" sz="2000">
              <a:latin typeface="HG行書体" panose="03000609000000000000" pitchFamily="65" charset="-128"/>
              <a:ea typeface="HG行書体" panose="03000609000000000000" pitchFamily="65" charset="-128"/>
            </a:rPr>
            <a:t>3-5-1-305</a:t>
          </a:r>
          <a:endParaRPr kumimoji="1" lang="ja-JP" altLang="en-US" sz="2000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twoCellAnchor>
  <xdr:twoCellAnchor>
    <xdr:from>
      <xdr:col>27</xdr:col>
      <xdr:colOff>125186</xdr:colOff>
      <xdr:row>67</xdr:row>
      <xdr:rowOff>108857</xdr:rowOff>
    </xdr:from>
    <xdr:to>
      <xdr:col>31</xdr:col>
      <xdr:colOff>5443</xdr:colOff>
      <xdr:row>71</xdr:row>
      <xdr:rowOff>32657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8825D1FE-CB1A-120E-4C22-C9CC52A73A7B}"/>
            </a:ext>
          </a:extLst>
        </xdr:cNvPr>
        <xdr:cNvSpPr/>
      </xdr:nvSpPr>
      <xdr:spPr bwMode="auto">
        <a:xfrm>
          <a:off x="4386943" y="9824357"/>
          <a:ext cx="511629" cy="555171"/>
        </a:xfrm>
        <a:prstGeom prst="ellipse">
          <a:avLst/>
        </a:prstGeom>
        <a:noFill/>
        <a:ln w="635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32657</xdr:colOff>
      <xdr:row>67</xdr:row>
      <xdr:rowOff>97971</xdr:rowOff>
    </xdr:from>
    <xdr:to>
      <xdr:col>30</xdr:col>
      <xdr:colOff>59871</xdr:colOff>
      <xdr:row>71</xdr:row>
      <xdr:rowOff>108857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F0C8940-F642-45BF-A64A-018CBCDB56BE}"/>
            </a:ext>
          </a:extLst>
        </xdr:cNvPr>
        <xdr:cNvSpPr txBox="1"/>
      </xdr:nvSpPr>
      <xdr:spPr>
        <a:xfrm>
          <a:off x="4452257" y="9813471"/>
          <a:ext cx="342900" cy="642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  <a:latin typeface="HG正楷書体-PRO" panose="03000600000000000000" pitchFamily="66" charset="-128"/>
              <a:ea typeface="HG正楷書体-PRO" panose="03000600000000000000" pitchFamily="66" charset="-128"/>
            </a:rPr>
            <a:t>中</a:t>
          </a:r>
          <a:endParaRPr kumimoji="1" lang="en-US" altLang="ja-JP" sz="1600">
            <a:solidFill>
              <a:srgbClr val="FF0000"/>
            </a:solidFill>
            <a:latin typeface="HG正楷書体-PRO" panose="03000600000000000000" pitchFamily="66" charset="-128"/>
            <a:ea typeface="HG正楷書体-PRO" panose="03000600000000000000" pitchFamily="66" charset="-128"/>
          </a:endParaRPr>
        </a:p>
        <a:p>
          <a:r>
            <a:rPr kumimoji="1" lang="ja-JP" altLang="en-US" sz="1400">
              <a:solidFill>
                <a:srgbClr val="FF0000"/>
              </a:solidFill>
              <a:latin typeface="HG正楷書体-PRO" panose="03000600000000000000" pitchFamily="66" charset="-128"/>
              <a:ea typeface="HG正楷書体-PRO" panose="03000600000000000000" pitchFamily="66" charset="-128"/>
            </a:rPr>
            <a:t>東</a:t>
          </a:r>
          <a:endParaRPr kumimoji="1" lang="ja-JP" altLang="en-US" sz="1200">
            <a:solidFill>
              <a:srgbClr val="FF0000"/>
            </a:solidFill>
            <a:latin typeface="HG正楷書体-PRO" panose="03000600000000000000" pitchFamily="66" charset="-128"/>
            <a:ea typeface="HG正楷書体-PRO" panose="03000600000000000000" pitchFamily="66" charset="-128"/>
          </a:endParaRPr>
        </a:p>
      </xdr:txBody>
    </xdr:sp>
    <xdr:clientData/>
  </xdr:twoCellAnchor>
  <xdr:twoCellAnchor>
    <xdr:from>
      <xdr:col>74</xdr:col>
      <xdr:colOff>0</xdr:colOff>
      <xdr:row>0</xdr:row>
      <xdr:rowOff>0</xdr:rowOff>
    </xdr:from>
    <xdr:to>
      <xdr:col>96</xdr:col>
      <xdr:colOff>111579</xdr:colOff>
      <xdr:row>28</xdr:row>
      <xdr:rowOff>13608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7A122023-EAA2-44A0-AF74-0F89130D72FF}"/>
            </a:ext>
          </a:extLst>
        </xdr:cNvPr>
        <xdr:cNvGrpSpPr/>
      </xdr:nvGrpSpPr>
      <xdr:grpSpPr>
        <a:xfrm>
          <a:off x="10417629" y="0"/>
          <a:ext cx="3584121" cy="4329794"/>
          <a:chOff x="6928757" y="8349343"/>
          <a:chExt cx="3584122" cy="4329794"/>
        </a:xfrm>
      </xdr:grpSpPr>
      <xdr:sp macro="" textlink="">
        <xdr:nvSpPr>
          <xdr:cNvPr id="13" name="テキスト ボックス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8A6BA48-C5E4-AB3F-303B-40C24675D831}"/>
              </a:ext>
            </a:extLst>
          </xdr:cNvPr>
          <xdr:cNvSpPr txBox="1"/>
        </xdr:nvSpPr>
        <xdr:spPr>
          <a:xfrm>
            <a:off x="6928757" y="9595757"/>
            <a:ext cx="3584122" cy="148862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en-US"/>
              <a:t>🏠 不動産業務無料テンプレート集「スモエク」</a:t>
            </a:r>
            <a:endParaRPr lang="en-US" altLang="ja-JP"/>
          </a:p>
          <a:p>
            <a:r>
              <a:rPr lang="ja-JP" altLang="en-US"/>
              <a:t>　　　 領収書・清算書・資金計画書など</a:t>
            </a:r>
            <a:r>
              <a:rPr lang="en-US" altLang="ja-JP"/>
              <a:t>100</a:t>
            </a:r>
            <a:r>
              <a:rPr lang="ja-JP" altLang="en-US"/>
              <a:t>種以上！ </a:t>
            </a:r>
            <a:endParaRPr lang="en-US" altLang="ja-JP"/>
          </a:p>
          <a:p>
            <a:endParaRPr lang="en-US" altLang="ja-JP"/>
          </a:p>
          <a:p>
            <a:r>
              <a:rPr lang="ja-JP" altLang="en-US"/>
              <a:t>👉 </a:t>
            </a:r>
            <a:r>
              <a:rPr lang="en-US" altLang="ja-JP"/>
              <a:t>https://fudousan-tools.info</a:t>
            </a:r>
          </a:p>
          <a:p>
            <a:pPr algn="ctr"/>
            <a:r>
              <a:rPr lang="en-US" altLang="ja-JP" sz="2800" b="1" u="sng">
                <a:solidFill>
                  <a:srgbClr val="0070C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Click here</a:t>
            </a:r>
          </a:p>
        </xdr:txBody>
      </xdr:sp>
      <xdr:sp macro="" textlink="">
        <xdr:nvSpPr>
          <xdr:cNvPr id="14" name="テキスト ボックス 1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D67C6E6-1DFA-98F2-47EC-70E405FCFAA4}"/>
              </a:ext>
            </a:extLst>
          </xdr:cNvPr>
          <xdr:cNvSpPr txBox="1"/>
        </xdr:nvSpPr>
        <xdr:spPr>
          <a:xfrm>
            <a:off x="6928757" y="11190515"/>
            <a:ext cx="3584122" cy="148862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en-US"/>
              <a:t>📦 編集制限なし版・最新版は</a:t>
            </a:r>
            <a:r>
              <a:rPr lang="en-US" altLang="ja-JP"/>
              <a:t>STORES</a:t>
            </a:r>
            <a:r>
              <a:rPr lang="ja-JP" altLang="en-US"/>
              <a:t>で販売中 </a:t>
            </a:r>
            <a:endParaRPr lang="en-US" altLang="ja-JP"/>
          </a:p>
          <a:p>
            <a:endParaRPr lang="en-US" altLang="ja-JP"/>
          </a:p>
          <a:p>
            <a:r>
              <a:rPr lang="ja-JP" altLang="en-US"/>
              <a:t>👉 </a:t>
            </a:r>
            <a:r>
              <a:rPr lang="en-US" altLang="ja-JP"/>
              <a:t>https://sumoeku.stores.jp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ja-JP" sz="2800" b="1" u="sng">
                <a:solidFill>
                  <a:srgbClr val="0070C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Click here</a:t>
            </a:r>
            <a:endParaRPr lang="ja-JP" altLang="ja-JP" sz="2800" b="1" u="sng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endParaRPr kumimoji="1" lang="ja-JP" altLang="en-US" sz="1100"/>
          </a:p>
        </xdr:txBody>
      </xdr:sp>
      <xdr:sp macro="" textlink="">
        <xdr:nvSpPr>
          <xdr:cNvPr id="15" name="テキスト ボックス 1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333D848-B14D-34BE-7B55-DAC9EC51B2BA}"/>
              </a:ext>
            </a:extLst>
          </xdr:cNvPr>
          <xdr:cNvSpPr txBox="1"/>
        </xdr:nvSpPr>
        <xdr:spPr>
          <a:xfrm>
            <a:off x="6928757" y="8349343"/>
            <a:ext cx="3584122" cy="114027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Copyright © 2026 スモエク All Rights Reserved.</a:t>
            </a:r>
            <a:endPara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ja-JP" altLang="ja-JP">
              <a:effectLst/>
            </a:endParaRPr>
          </a:p>
          <a:p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【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自動計算・編集制限なし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】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固定資産税・管理費等の清算書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v3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｜自社ロゴ・会社名を自由カスタマイズ！｜</a:t>
            </a: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Excel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テンプレート</a:t>
            </a:r>
            <a:endParaRPr lang="ja-JP" altLang="ja-JP">
              <a:effectLst/>
            </a:endParaRPr>
          </a:p>
        </xdr:txBody>
      </xdr:sp>
    </xdr:grpSp>
    <xdr:clientData fPrint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G74"/>
  <sheetViews>
    <sheetView tabSelected="1" zoomScaleNormal="100" zoomScaleSheetLayoutView="100" workbookViewId="0">
      <selection activeCell="B2" sqref="B2:K3"/>
    </sheetView>
  </sheetViews>
  <sheetFormatPr defaultColWidth="2.23046875" defaultRowHeight="12.65" customHeight="1" x14ac:dyDescent="0.2"/>
  <cols>
    <col min="1" max="42" width="2.23046875" style="3"/>
    <col min="43" max="59" width="2.23046875" style="2"/>
    <col min="60" max="62" width="2.23046875" style="2" hidden="1" customWidth="1"/>
    <col min="63" max="67" width="2.23046875" style="3" hidden="1" customWidth="1"/>
    <col min="68" max="75" width="2.23046875" style="3" customWidth="1"/>
    <col min="76" max="16384" width="2.23046875" style="3"/>
  </cols>
  <sheetData>
    <row r="1" spans="1:73" ht="12.7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6"/>
      <c r="N1" s="6"/>
      <c r="O1" s="121" t="s">
        <v>77</v>
      </c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19" t="s">
        <v>41</v>
      </c>
      <c r="AE1" s="119"/>
      <c r="AF1" s="119"/>
      <c r="AG1" s="119"/>
      <c r="AH1" s="119"/>
      <c r="AI1" s="119"/>
      <c r="AJ1" s="120">
        <f ca="1">TODAY()</f>
        <v>46328</v>
      </c>
      <c r="AK1" s="120"/>
      <c r="AL1" s="120"/>
      <c r="AM1" s="120"/>
      <c r="AN1" s="120"/>
      <c r="AO1" s="120"/>
      <c r="AP1" s="120"/>
      <c r="AQ1" s="120"/>
      <c r="AR1" s="95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97"/>
      <c r="BH1" s="148" t="s">
        <v>52</v>
      </c>
      <c r="BI1" s="148"/>
      <c r="BJ1" s="148"/>
      <c r="BK1" s="148"/>
      <c r="BL1" s="148"/>
      <c r="BM1" s="148"/>
      <c r="BN1" s="148"/>
      <c r="BO1" s="148"/>
      <c r="BP1" s="204" t="s">
        <v>80</v>
      </c>
      <c r="BQ1" s="205"/>
      <c r="BR1" s="205"/>
      <c r="BS1" s="205"/>
      <c r="BT1" s="205"/>
      <c r="BU1" s="206"/>
    </row>
    <row r="2" spans="1:73" ht="12.75" customHeight="1" x14ac:dyDescent="0.2">
      <c r="A2" s="6"/>
      <c r="B2" s="124" t="s">
        <v>133</v>
      </c>
      <c r="C2" s="124"/>
      <c r="D2" s="124"/>
      <c r="E2" s="124"/>
      <c r="F2" s="124"/>
      <c r="G2" s="124"/>
      <c r="H2" s="124"/>
      <c r="I2" s="124"/>
      <c r="J2" s="124"/>
      <c r="K2" s="124"/>
      <c r="L2" s="125" t="s">
        <v>69</v>
      </c>
      <c r="M2" s="125"/>
      <c r="N2" s="125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95"/>
      <c r="AS2" s="138" t="s">
        <v>79</v>
      </c>
      <c r="AT2" s="138"/>
      <c r="AU2" s="138"/>
      <c r="AV2" s="138"/>
      <c r="AW2" s="136" t="s">
        <v>78</v>
      </c>
      <c r="AX2" s="136"/>
      <c r="AY2" s="136"/>
      <c r="AZ2" s="136"/>
      <c r="BA2" s="136"/>
      <c r="BB2" s="136"/>
      <c r="BC2" s="136"/>
      <c r="BD2" s="136"/>
      <c r="BE2" s="136"/>
      <c r="BF2" s="83"/>
      <c r="BG2" s="97"/>
      <c r="BH2" s="160" t="s">
        <v>34</v>
      </c>
      <c r="BI2" s="160"/>
      <c r="BJ2" s="160"/>
      <c r="BK2" s="210">
        <f ca="1">DATE(AD5,AJ5,AN5)</f>
        <v>46328</v>
      </c>
      <c r="BL2" s="210"/>
      <c r="BM2" s="210"/>
      <c r="BN2" s="210"/>
      <c r="BO2" s="210"/>
      <c r="BP2" s="207"/>
      <c r="BQ2" s="208"/>
      <c r="BR2" s="208"/>
      <c r="BS2" s="208"/>
      <c r="BT2" s="208"/>
      <c r="BU2" s="209"/>
    </row>
    <row r="3" spans="1:73" ht="12.75" customHeight="1" x14ac:dyDescent="0.3">
      <c r="A3" s="18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5"/>
      <c r="M3" s="125"/>
      <c r="N3" s="125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95"/>
      <c r="AS3" s="139"/>
      <c r="AT3" s="139"/>
      <c r="AU3" s="139"/>
      <c r="AV3" s="139"/>
      <c r="AW3" s="137"/>
      <c r="AX3" s="137"/>
      <c r="AY3" s="137"/>
      <c r="AZ3" s="137"/>
      <c r="BA3" s="137"/>
      <c r="BB3" s="137"/>
      <c r="BC3" s="137"/>
      <c r="BD3" s="137"/>
      <c r="BE3" s="137"/>
      <c r="BF3" s="83"/>
      <c r="BG3" s="97"/>
      <c r="BH3" s="160" t="s">
        <v>35</v>
      </c>
      <c r="BI3" s="160"/>
      <c r="BJ3" s="160"/>
      <c r="BK3" s="148">
        <f ca="1">AD5</f>
        <v>2026</v>
      </c>
      <c r="BL3" s="148"/>
      <c r="BM3" s="148"/>
      <c r="BN3" s="148"/>
      <c r="BO3" s="148"/>
      <c r="BP3" s="211" t="s">
        <v>104</v>
      </c>
      <c r="BQ3" s="212"/>
      <c r="BR3" s="212"/>
      <c r="BS3" s="212"/>
      <c r="BT3" s="212"/>
      <c r="BU3" s="213"/>
    </row>
    <row r="4" spans="1:73" ht="9" customHeight="1" x14ac:dyDescent="0.2">
      <c r="A4" s="14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5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97"/>
      <c r="BH4" s="4"/>
      <c r="BI4" s="4"/>
      <c r="BJ4" s="4"/>
      <c r="BK4" s="5"/>
      <c r="BL4" s="5"/>
      <c r="BM4" s="5"/>
      <c r="BN4" s="5"/>
      <c r="BO4" s="5"/>
      <c r="BP4" s="211"/>
      <c r="BQ4" s="212"/>
      <c r="BR4" s="212"/>
      <c r="BS4" s="212"/>
      <c r="BT4" s="212"/>
      <c r="BU4" s="213"/>
    </row>
    <row r="5" spans="1:73" ht="11.6" customHeight="1" x14ac:dyDescent="0.2">
      <c r="B5" s="14"/>
      <c r="C5" s="111" t="s">
        <v>63</v>
      </c>
      <c r="D5" s="112"/>
      <c r="E5" s="112"/>
      <c r="F5" s="113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11" t="s">
        <v>42</v>
      </c>
      <c r="Z5" s="112"/>
      <c r="AA5" s="112"/>
      <c r="AB5" s="112"/>
      <c r="AC5" s="113"/>
      <c r="AD5" s="110">
        <f ca="1">YEAR(TODAY())</f>
        <v>2026</v>
      </c>
      <c r="AE5" s="110"/>
      <c r="AF5" s="110"/>
      <c r="AG5" s="110"/>
      <c r="AH5" s="109" t="s">
        <v>43</v>
      </c>
      <c r="AI5" s="109"/>
      <c r="AJ5" s="110">
        <f ca="1">MONTH(TODAY())</f>
        <v>11</v>
      </c>
      <c r="AK5" s="110"/>
      <c r="AL5" s="109" t="s">
        <v>44</v>
      </c>
      <c r="AM5" s="109"/>
      <c r="AN5" s="110">
        <f ca="1">DAY(TODAY())</f>
        <v>2</v>
      </c>
      <c r="AO5" s="110"/>
      <c r="AP5" s="109" t="s">
        <v>45</v>
      </c>
      <c r="AQ5" s="109"/>
      <c r="AR5" s="95"/>
      <c r="AS5" s="147" t="s">
        <v>72</v>
      </c>
      <c r="AT5" s="147"/>
      <c r="AU5" s="147"/>
      <c r="AV5" s="147"/>
      <c r="AW5" s="147"/>
      <c r="AX5" s="147"/>
      <c r="AY5" s="147"/>
      <c r="AZ5" s="146" t="s">
        <v>91</v>
      </c>
      <c r="BA5" s="146"/>
      <c r="BB5" s="146"/>
      <c r="BC5" s="146"/>
      <c r="BD5" s="146"/>
      <c r="BE5" s="146"/>
      <c r="BF5" s="146"/>
      <c r="BG5" s="97"/>
      <c r="BH5" s="160" t="s">
        <v>51</v>
      </c>
      <c r="BI5" s="160"/>
      <c r="BJ5" s="160"/>
      <c r="BK5" s="210">
        <f ca="1">DATE(AH7,AN7,1)</f>
        <v>46023</v>
      </c>
      <c r="BL5" s="210"/>
      <c r="BM5" s="210"/>
      <c r="BN5" s="210"/>
      <c r="BO5" s="210"/>
      <c r="BP5" s="211"/>
      <c r="BQ5" s="212"/>
      <c r="BR5" s="212"/>
      <c r="BS5" s="212"/>
      <c r="BT5" s="212"/>
      <c r="BU5" s="213"/>
    </row>
    <row r="6" spans="1:73" ht="11.6" customHeight="1" x14ac:dyDescent="0.2">
      <c r="B6" s="14"/>
      <c r="C6" s="114"/>
      <c r="D6" s="115"/>
      <c r="E6" s="115"/>
      <c r="F6" s="116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14"/>
      <c r="Z6" s="115"/>
      <c r="AA6" s="115"/>
      <c r="AB6" s="115"/>
      <c r="AC6" s="116"/>
      <c r="AD6" s="110"/>
      <c r="AE6" s="110"/>
      <c r="AF6" s="110"/>
      <c r="AG6" s="110"/>
      <c r="AH6" s="109"/>
      <c r="AI6" s="109"/>
      <c r="AJ6" s="110"/>
      <c r="AK6" s="110"/>
      <c r="AL6" s="109"/>
      <c r="AM6" s="109"/>
      <c r="AN6" s="110"/>
      <c r="AO6" s="110"/>
      <c r="AP6" s="109"/>
      <c r="AQ6" s="109"/>
      <c r="AR6" s="95"/>
      <c r="AS6" s="147"/>
      <c r="AT6" s="147"/>
      <c r="AU6" s="147"/>
      <c r="AV6" s="147"/>
      <c r="AW6" s="147"/>
      <c r="AX6" s="147"/>
      <c r="AY6" s="147"/>
      <c r="AZ6" s="146"/>
      <c r="BA6" s="146"/>
      <c r="BB6" s="146"/>
      <c r="BC6" s="146"/>
      <c r="BD6" s="146"/>
      <c r="BE6" s="146"/>
      <c r="BF6" s="146"/>
      <c r="BG6" s="97"/>
      <c r="BH6" s="160" t="s">
        <v>60</v>
      </c>
      <c r="BI6" s="160"/>
      <c r="BJ6" s="160"/>
      <c r="BK6" s="148">
        <f ca="1">IF(MONTH(BK5)=1,YEAR(BK5),YEAR(BK5)+1)</f>
        <v>2026</v>
      </c>
      <c r="BL6" s="148"/>
      <c r="BM6" s="148"/>
      <c r="BN6" s="148"/>
      <c r="BO6" s="148"/>
      <c r="BP6" s="211"/>
      <c r="BQ6" s="212"/>
      <c r="BR6" s="212"/>
      <c r="BS6" s="212"/>
      <c r="BT6" s="212"/>
      <c r="BU6" s="213"/>
    </row>
    <row r="7" spans="1:73" ht="11.6" customHeight="1" x14ac:dyDescent="0.2">
      <c r="B7" s="14"/>
      <c r="C7" s="111" t="s">
        <v>64</v>
      </c>
      <c r="D7" s="112"/>
      <c r="E7" s="112"/>
      <c r="F7" s="113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1" t="s">
        <v>66</v>
      </c>
      <c r="AE7" s="112"/>
      <c r="AF7" s="112"/>
      <c r="AG7" s="113"/>
      <c r="AH7" s="162">
        <f ca="1">IFERROR(IF(OR(AJ5="",AN7="",AD5=""),"",IF(AJ5&gt;=AN7,AD5,AD5-1)),"")</f>
        <v>2026</v>
      </c>
      <c r="AI7" s="162"/>
      <c r="AJ7" s="162"/>
      <c r="AK7" s="162"/>
      <c r="AL7" s="109" t="s">
        <v>6</v>
      </c>
      <c r="AM7" s="109"/>
      <c r="AN7" s="110">
        <v>1</v>
      </c>
      <c r="AO7" s="110"/>
      <c r="AP7" s="109" t="s">
        <v>15</v>
      </c>
      <c r="AQ7" s="109"/>
      <c r="AR7" s="95"/>
      <c r="AS7" s="147" t="s">
        <v>92</v>
      </c>
      <c r="AT7" s="147"/>
      <c r="AU7" s="147"/>
      <c r="AV7" s="147"/>
      <c r="AW7" s="147"/>
      <c r="AX7" s="147"/>
      <c r="AY7" s="147"/>
      <c r="AZ7" s="150" t="s">
        <v>85</v>
      </c>
      <c r="BA7" s="150"/>
      <c r="BB7" s="150"/>
      <c r="BC7" s="150"/>
      <c r="BD7" s="150"/>
      <c r="BE7" s="150"/>
      <c r="BF7" s="150"/>
      <c r="BG7" s="97"/>
      <c r="BH7" s="160" t="s">
        <v>36</v>
      </c>
      <c r="BI7" s="160"/>
      <c r="BJ7" s="160"/>
      <c r="BK7" s="148" t="str">
        <f ca="1">IF(DAY(DATE(BK6,2,29))=29,"うるう年","通常")</f>
        <v>通常</v>
      </c>
      <c r="BL7" s="148"/>
      <c r="BM7" s="148"/>
      <c r="BN7" s="148"/>
      <c r="BO7" s="148"/>
      <c r="BP7" s="211"/>
      <c r="BQ7" s="212"/>
      <c r="BR7" s="212"/>
      <c r="BS7" s="212"/>
      <c r="BT7" s="212"/>
      <c r="BU7" s="213"/>
    </row>
    <row r="8" spans="1:73" ht="11.6" customHeight="1" x14ac:dyDescent="0.2">
      <c r="B8" s="14"/>
      <c r="C8" s="114"/>
      <c r="D8" s="115"/>
      <c r="E8" s="115"/>
      <c r="F8" s="116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4"/>
      <c r="AE8" s="115"/>
      <c r="AF8" s="115"/>
      <c r="AG8" s="116"/>
      <c r="AH8" s="162"/>
      <c r="AI8" s="162"/>
      <c r="AJ8" s="162"/>
      <c r="AK8" s="162"/>
      <c r="AL8" s="109"/>
      <c r="AM8" s="109"/>
      <c r="AN8" s="110"/>
      <c r="AO8" s="110"/>
      <c r="AP8" s="109"/>
      <c r="AQ8" s="109"/>
      <c r="AR8" s="95"/>
      <c r="AS8" s="147"/>
      <c r="AT8" s="147"/>
      <c r="AU8" s="147"/>
      <c r="AV8" s="147"/>
      <c r="AW8" s="147"/>
      <c r="AX8" s="147"/>
      <c r="AY8" s="147"/>
      <c r="AZ8" s="150"/>
      <c r="BA8" s="150"/>
      <c r="BB8" s="150"/>
      <c r="BC8" s="150"/>
      <c r="BD8" s="150"/>
      <c r="BE8" s="150"/>
      <c r="BF8" s="150"/>
      <c r="BG8" s="97"/>
      <c r="BH8" s="149" t="s">
        <v>90</v>
      </c>
      <c r="BI8" s="149"/>
      <c r="BJ8" s="149"/>
      <c r="BK8" s="217" t="str">
        <f ca="1">IF(COUNT(AD5,AJ5,AN5,AH7,AN7)&lt;5,"未入力",
 IF(DAY(DATE(AD5,AJ5,AN5))&lt;&gt;AN5,"日付不正",
 IF(OR(DATE(AD5,AJ5,AN5)&lt;DATE(AH7,AN7,1),
        DATE(AD5,AJ5,AN5)&gt;EDATE(DATE(AH7,AN7,1),12)-1),"期間外","OK")))</f>
        <v>OK</v>
      </c>
      <c r="BL8" s="217"/>
      <c r="BM8" s="217"/>
      <c r="BN8" s="217"/>
      <c r="BO8" s="217"/>
      <c r="BP8" s="211"/>
      <c r="BQ8" s="212"/>
      <c r="BR8" s="212"/>
      <c r="BS8" s="212"/>
      <c r="BT8" s="212"/>
      <c r="BU8" s="213"/>
    </row>
    <row r="9" spans="1:73" ht="5.1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5"/>
      <c r="AS9" s="151" t="str">
        <f ca="1">IF($BK$8="OK","","⚠ 引渡日エラー（"&amp;$BK$8&amp;"）：計算結果は使用できません")</f>
        <v/>
      </c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3"/>
      <c r="BG9" s="97"/>
      <c r="BH9" s="19"/>
      <c r="BI9" s="19"/>
      <c r="BJ9" s="19"/>
      <c r="BK9" s="21"/>
      <c r="BL9" s="21"/>
      <c r="BM9" s="21"/>
      <c r="BN9" s="21"/>
      <c r="BO9" s="21"/>
      <c r="BP9" s="211"/>
      <c r="BQ9" s="212"/>
      <c r="BR9" s="212"/>
      <c r="BS9" s="212"/>
      <c r="BT9" s="212"/>
      <c r="BU9" s="213"/>
    </row>
    <row r="10" spans="1:73" ht="12" customHeight="1" x14ac:dyDescent="0.2">
      <c r="A10" s="7"/>
      <c r="B10" s="126" t="s">
        <v>39</v>
      </c>
      <c r="C10" s="126"/>
      <c r="D10" s="126"/>
      <c r="E10" s="145" t="s">
        <v>46</v>
      </c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61" t="s">
        <v>111</v>
      </c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6"/>
      <c r="AR10" s="95"/>
      <c r="AS10" s="154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6"/>
      <c r="BG10" s="97"/>
      <c r="BH10" s="149" t="s">
        <v>93</v>
      </c>
      <c r="BI10" s="160"/>
      <c r="BJ10" s="160"/>
      <c r="BK10" s="217" t="b">
        <f ca="1">AND($AN$7=4,$AJ$5&lt;=3)</f>
        <v>0</v>
      </c>
      <c r="BL10" s="218"/>
      <c r="BM10" s="218"/>
      <c r="BN10" s="218"/>
      <c r="BO10" s="218"/>
      <c r="BP10" s="211"/>
      <c r="BQ10" s="212"/>
      <c r="BR10" s="212"/>
      <c r="BS10" s="212"/>
      <c r="BT10" s="212"/>
      <c r="BU10" s="213"/>
    </row>
    <row r="11" spans="1:73" ht="12" customHeight="1" x14ac:dyDescent="0.2">
      <c r="A11" s="7"/>
      <c r="B11" s="126"/>
      <c r="C11" s="126"/>
      <c r="D11" s="126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6"/>
      <c r="AR11" s="95"/>
      <c r="AS11" s="157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  <c r="BF11" s="159"/>
      <c r="BG11" s="97"/>
      <c r="BH11" s="148"/>
      <c r="BI11" s="148"/>
      <c r="BJ11" s="148"/>
      <c r="BK11" s="148"/>
      <c r="BL11" s="148"/>
      <c r="BM11" s="148"/>
      <c r="BN11" s="148"/>
      <c r="BO11" s="148"/>
      <c r="BP11" s="211"/>
      <c r="BQ11" s="212"/>
      <c r="BR11" s="212"/>
      <c r="BS11" s="212"/>
      <c r="BT11" s="212"/>
      <c r="BU11" s="213"/>
    </row>
    <row r="12" spans="1:73" ht="4.5" customHeight="1" x14ac:dyDescent="0.2">
      <c r="A12" s="6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4"/>
      <c r="AR12" s="9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97"/>
      <c r="BH12" s="19"/>
      <c r="BI12" s="19"/>
      <c r="BJ12" s="19"/>
      <c r="BK12" s="19"/>
      <c r="BL12" s="19"/>
      <c r="BM12" s="19"/>
      <c r="BN12" s="19"/>
      <c r="BO12" s="5"/>
      <c r="BP12" s="211"/>
      <c r="BQ12" s="212"/>
      <c r="BR12" s="212"/>
      <c r="BS12" s="212"/>
      <c r="BT12" s="212"/>
      <c r="BU12" s="213"/>
    </row>
    <row r="13" spans="1:73" ht="13.5" customHeight="1" x14ac:dyDescent="0.2">
      <c r="A13" s="8"/>
      <c r="B13" s="25"/>
      <c r="C13" s="141" t="s">
        <v>67</v>
      </c>
      <c r="D13" s="142"/>
      <c r="E13" s="143"/>
      <c r="F13" s="131" t="s">
        <v>26</v>
      </c>
      <c r="G13" s="131"/>
      <c r="H13" s="131"/>
      <c r="I13" s="131"/>
      <c r="J13" s="131"/>
      <c r="K13" s="131"/>
      <c r="L13" s="131"/>
      <c r="M13" s="131" t="s">
        <v>12</v>
      </c>
      <c r="N13" s="131"/>
      <c r="O13" s="131"/>
      <c r="P13" s="131"/>
      <c r="Q13" s="131"/>
      <c r="R13" s="131" t="s">
        <v>13</v>
      </c>
      <c r="S13" s="131"/>
      <c r="T13" s="131"/>
      <c r="U13" s="131"/>
      <c r="V13" s="131"/>
      <c r="W13" s="9"/>
      <c r="X13" s="141" t="s">
        <v>67</v>
      </c>
      <c r="Y13" s="142"/>
      <c r="Z13" s="143"/>
      <c r="AA13" s="131" t="s">
        <v>26</v>
      </c>
      <c r="AB13" s="131"/>
      <c r="AC13" s="131"/>
      <c r="AD13" s="131"/>
      <c r="AE13" s="131"/>
      <c r="AF13" s="131"/>
      <c r="AG13" s="131"/>
      <c r="AH13" s="131" t="s">
        <v>12</v>
      </c>
      <c r="AI13" s="131"/>
      <c r="AJ13" s="131"/>
      <c r="AK13" s="131"/>
      <c r="AL13" s="131"/>
      <c r="AM13" s="131" t="s">
        <v>13</v>
      </c>
      <c r="AN13" s="131"/>
      <c r="AO13" s="131"/>
      <c r="AP13" s="131"/>
      <c r="AQ13" s="131"/>
      <c r="AR13" s="95"/>
      <c r="AS13" s="242"/>
      <c r="AT13" s="242"/>
      <c r="AU13" s="242"/>
      <c r="AV13" s="242"/>
      <c r="AW13" s="242"/>
      <c r="AX13" s="242"/>
      <c r="AY13" s="242"/>
      <c r="AZ13" s="242"/>
      <c r="BA13" s="242"/>
      <c r="BB13" s="242"/>
      <c r="BC13" s="242"/>
      <c r="BD13" s="242"/>
      <c r="BE13" s="242"/>
      <c r="BF13" s="242"/>
      <c r="BG13" s="97"/>
      <c r="BH13" s="148"/>
      <c r="BI13" s="148"/>
      <c r="BJ13" s="148"/>
      <c r="BK13" s="148"/>
      <c r="BL13" s="148"/>
      <c r="BM13" s="148"/>
      <c r="BN13" s="148"/>
      <c r="BO13" s="148"/>
      <c r="BP13" s="214"/>
      <c r="BQ13" s="215"/>
      <c r="BR13" s="215"/>
      <c r="BS13" s="215"/>
      <c r="BT13" s="215"/>
      <c r="BU13" s="216"/>
    </row>
    <row r="14" spans="1:73" ht="13.5" customHeight="1" x14ac:dyDescent="0.2">
      <c r="A14" s="10"/>
      <c r="B14" s="25"/>
      <c r="C14" s="127" t="s">
        <v>61</v>
      </c>
      <c r="D14" s="128"/>
      <c r="E14" s="129"/>
      <c r="F14" s="118"/>
      <c r="G14" s="118"/>
      <c r="H14" s="118"/>
      <c r="I14" s="118"/>
      <c r="J14" s="118"/>
      <c r="K14" s="118"/>
      <c r="L14" s="118"/>
      <c r="M14" s="105"/>
      <c r="N14" s="105"/>
      <c r="O14" s="105"/>
      <c r="P14" s="105"/>
      <c r="Q14" s="91" t="s">
        <v>10</v>
      </c>
      <c r="R14" s="105"/>
      <c r="S14" s="105"/>
      <c r="T14" s="105"/>
      <c r="U14" s="105"/>
      <c r="V14" s="91" t="s">
        <v>10</v>
      </c>
      <c r="W14" s="9"/>
      <c r="X14" s="127" t="s">
        <v>61</v>
      </c>
      <c r="Y14" s="128"/>
      <c r="Z14" s="129"/>
      <c r="AA14" s="118"/>
      <c r="AB14" s="118"/>
      <c r="AC14" s="118"/>
      <c r="AD14" s="118"/>
      <c r="AE14" s="118"/>
      <c r="AF14" s="118"/>
      <c r="AG14" s="118"/>
      <c r="AH14" s="105"/>
      <c r="AI14" s="105"/>
      <c r="AJ14" s="105"/>
      <c r="AK14" s="105"/>
      <c r="AL14" s="91" t="s">
        <v>10</v>
      </c>
      <c r="AM14" s="105"/>
      <c r="AN14" s="105"/>
      <c r="AO14" s="105"/>
      <c r="AP14" s="105"/>
      <c r="AQ14" s="91" t="s">
        <v>10</v>
      </c>
      <c r="AR14" s="95"/>
      <c r="AS14" s="147" t="s">
        <v>72</v>
      </c>
      <c r="AT14" s="147"/>
      <c r="AU14" s="147"/>
      <c r="AV14" s="147"/>
      <c r="AW14" s="147"/>
      <c r="AX14" s="147"/>
      <c r="AY14" s="147"/>
      <c r="AZ14" s="84"/>
      <c r="BA14" s="84"/>
      <c r="BB14" s="84"/>
      <c r="BC14" s="84"/>
      <c r="BD14" s="84"/>
      <c r="BE14" s="84"/>
      <c r="BF14" s="84"/>
      <c r="BG14" s="97"/>
      <c r="BH14" s="148"/>
      <c r="BI14" s="148"/>
      <c r="BJ14" s="148"/>
      <c r="BK14" s="148"/>
      <c r="BL14" s="148"/>
      <c r="BM14" s="148"/>
      <c r="BN14" s="148"/>
      <c r="BO14" s="148"/>
      <c r="BP14" s="219" t="s">
        <v>131</v>
      </c>
      <c r="BQ14" s="220"/>
      <c r="BR14" s="220"/>
      <c r="BS14" s="220"/>
      <c r="BT14" s="220"/>
      <c r="BU14" s="221"/>
    </row>
    <row r="15" spans="1:73" ht="13.5" customHeight="1" x14ac:dyDescent="0.2">
      <c r="A15" s="10"/>
      <c r="B15" s="25"/>
      <c r="C15" s="127" t="s">
        <v>61</v>
      </c>
      <c r="D15" s="128"/>
      <c r="E15" s="129"/>
      <c r="F15" s="118"/>
      <c r="G15" s="118"/>
      <c r="H15" s="118"/>
      <c r="I15" s="118"/>
      <c r="J15" s="118"/>
      <c r="K15" s="118"/>
      <c r="L15" s="118"/>
      <c r="M15" s="105"/>
      <c r="N15" s="105"/>
      <c r="O15" s="105"/>
      <c r="P15" s="105"/>
      <c r="Q15" s="91" t="s">
        <v>10</v>
      </c>
      <c r="R15" s="105"/>
      <c r="S15" s="105"/>
      <c r="T15" s="105"/>
      <c r="U15" s="105"/>
      <c r="V15" s="91" t="s">
        <v>10</v>
      </c>
      <c r="W15" s="9"/>
      <c r="X15" s="127" t="s">
        <v>62</v>
      </c>
      <c r="Y15" s="128"/>
      <c r="Z15" s="129"/>
      <c r="AA15" s="118"/>
      <c r="AB15" s="118"/>
      <c r="AC15" s="118"/>
      <c r="AD15" s="118"/>
      <c r="AE15" s="118"/>
      <c r="AF15" s="118"/>
      <c r="AG15" s="118"/>
      <c r="AH15" s="105"/>
      <c r="AI15" s="105"/>
      <c r="AJ15" s="105"/>
      <c r="AK15" s="105"/>
      <c r="AL15" s="91" t="s">
        <v>10</v>
      </c>
      <c r="AM15" s="105"/>
      <c r="AN15" s="105"/>
      <c r="AO15" s="105"/>
      <c r="AP15" s="105"/>
      <c r="AQ15" s="91" t="s">
        <v>10</v>
      </c>
      <c r="AR15" s="95"/>
      <c r="AS15" s="147"/>
      <c r="AT15" s="147"/>
      <c r="AU15" s="147"/>
      <c r="AV15" s="147"/>
      <c r="AW15" s="147"/>
      <c r="AX15" s="147"/>
      <c r="AY15" s="147"/>
      <c r="AZ15" s="84"/>
      <c r="BA15" s="84"/>
      <c r="BB15" s="84"/>
      <c r="BC15" s="84"/>
      <c r="BD15" s="84"/>
      <c r="BE15" s="84"/>
      <c r="BF15" s="84"/>
      <c r="BG15" s="97"/>
      <c r="BP15" s="222"/>
      <c r="BQ15" s="223"/>
      <c r="BR15" s="223"/>
      <c r="BS15" s="223"/>
      <c r="BT15" s="223"/>
      <c r="BU15" s="224"/>
    </row>
    <row r="16" spans="1:73" ht="13.5" customHeight="1" x14ac:dyDescent="0.2">
      <c r="A16" s="10"/>
      <c r="B16" s="25"/>
      <c r="C16" s="127" t="s">
        <v>61</v>
      </c>
      <c r="D16" s="128"/>
      <c r="E16" s="129"/>
      <c r="F16" s="118"/>
      <c r="G16" s="118"/>
      <c r="H16" s="118"/>
      <c r="I16" s="118"/>
      <c r="J16" s="118"/>
      <c r="K16" s="118"/>
      <c r="L16" s="118"/>
      <c r="M16" s="105"/>
      <c r="N16" s="105"/>
      <c r="O16" s="105"/>
      <c r="P16" s="105"/>
      <c r="Q16" s="91" t="s">
        <v>10</v>
      </c>
      <c r="R16" s="105"/>
      <c r="S16" s="105"/>
      <c r="T16" s="105"/>
      <c r="U16" s="105"/>
      <c r="V16" s="91" t="s">
        <v>10</v>
      </c>
      <c r="W16" s="9"/>
      <c r="X16" s="127" t="s">
        <v>62</v>
      </c>
      <c r="Y16" s="128"/>
      <c r="Z16" s="129"/>
      <c r="AA16" s="118"/>
      <c r="AB16" s="118"/>
      <c r="AC16" s="118"/>
      <c r="AD16" s="118"/>
      <c r="AE16" s="118"/>
      <c r="AF16" s="118"/>
      <c r="AG16" s="118"/>
      <c r="AH16" s="105"/>
      <c r="AI16" s="105"/>
      <c r="AJ16" s="105"/>
      <c r="AK16" s="105"/>
      <c r="AL16" s="91" t="s">
        <v>10</v>
      </c>
      <c r="AM16" s="105"/>
      <c r="AN16" s="105"/>
      <c r="AO16" s="105"/>
      <c r="AP16" s="105"/>
      <c r="AQ16" s="91" t="s">
        <v>10</v>
      </c>
      <c r="AR16" s="95"/>
      <c r="AS16" s="243"/>
      <c r="AT16" s="243"/>
      <c r="AU16" s="243"/>
      <c r="AV16" s="243"/>
      <c r="AW16" s="243"/>
      <c r="AX16" s="243"/>
      <c r="AY16" s="243"/>
      <c r="AZ16" s="243"/>
      <c r="BA16" s="243"/>
      <c r="BB16" s="243"/>
      <c r="BC16" s="243"/>
      <c r="BD16" s="243"/>
      <c r="BE16" s="243"/>
      <c r="BF16" s="243"/>
      <c r="BG16" s="97"/>
      <c r="BP16" s="222"/>
      <c r="BQ16" s="223"/>
      <c r="BR16" s="223"/>
      <c r="BS16" s="223"/>
      <c r="BT16" s="223"/>
      <c r="BU16" s="224"/>
    </row>
    <row r="17" spans="1:111" ht="7.75" customHeight="1" x14ac:dyDescent="0.2">
      <c r="A17" s="7"/>
      <c r="B17" s="25"/>
      <c r="C17" s="11"/>
      <c r="D17" s="11"/>
      <c r="E17" s="11"/>
      <c r="F17" s="11"/>
      <c r="G17" s="11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11"/>
      <c r="S17" s="11"/>
      <c r="T17" s="11"/>
      <c r="U17" s="11"/>
      <c r="V17" s="27"/>
      <c r="W17" s="10"/>
      <c r="X17" s="27"/>
      <c r="Y17" s="27"/>
      <c r="Z17" s="12"/>
      <c r="AA17" s="27"/>
      <c r="AB17" s="27"/>
      <c r="AC17" s="10"/>
      <c r="AD17" s="10"/>
      <c r="AE17" s="10"/>
      <c r="AF17" s="10"/>
      <c r="AG17" s="10"/>
      <c r="AH17" s="10"/>
      <c r="AI17" s="10"/>
      <c r="AJ17" s="7"/>
      <c r="AK17" s="7"/>
      <c r="AL17" s="7"/>
      <c r="AM17" s="7"/>
      <c r="AN17" s="7"/>
      <c r="AO17" s="7"/>
      <c r="AP17" s="7"/>
      <c r="AQ17" s="28"/>
      <c r="AR17" s="95"/>
      <c r="AS17" s="244" t="s">
        <v>105</v>
      </c>
      <c r="AT17" s="244"/>
      <c r="AU17" s="244"/>
      <c r="AV17" s="244"/>
      <c r="AW17" s="244"/>
      <c r="AX17" s="244"/>
      <c r="AY17" s="244"/>
      <c r="AZ17" s="244"/>
      <c r="BA17" s="244"/>
      <c r="BB17" s="244"/>
      <c r="BC17" s="244"/>
      <c r="BD17" s="244"/>
      <c r="BE17" s="244"/>
      <c r="BF17" s="244"/>
      <c r="BG17" s="97"/>
      <c r="BP17" s="222"/>
      <c r="BQ17" s="223"/>
      <c r="BR17" s="223"/>
      <c r="BS17" s="223"/>
      <c r="BT17" s="223"/>
      <c r="BU17" s="224"/>
    </row>
    <row r="18" spans="1:111" ht="13.5" customHeight="1" x14ac:dyDescent="0.2">
      <c r="A18" s="7"/>
      <c r="B18" s="25"/>
      <c r="C18" s="117" t="s">
        <v>49</v>
      </c>
      <c r="D18" s="117"/>
      <c r="E18" s="117"/>
      <c r="F18" s="117"/>
      <c r="G18" s="117"/>
      <c r="H18" s="117"/>
      <c r="I18" s="117" t="s">
        <v>48</v>
      </c>
      <c r="J18" s="117"/>
      <c r="K18" s="117"/>
      <c r="L18" s="132">
        <f>SUM(M14:M16,AH14:AH16)</f>
        <v>0</v>
      </c>
      <c r="M18" s="132"/>
      <c r="N18" s="132"/>
      <c r="O18" s="132"/>
      <c r="P18" s="132"/>
      <c r="Q18" s="117" t="s">
        <v>10</v>
      </c>
      <c r="R18" s="117"/>
      <c r="S18" s="144" t="s">
        <v>103</v>
      </c>
      <c r="T18" s="144"/>
      <c r="U18" s="144"/>
      <c r="V18" s="144"/>
      <c r="W18" s="132">
        <f>ROUNDDOWN(L18,-2)</f>
        <v>0</v>
      </c>
      <c r="X18" s="132"/>
      <c r="Y18" s="132"/>
      <c r="Z18" s="132"/>
      <c r="AA18" s="132"/>
      <c r="AB18" s="117" t="s">
        <v>10</v>
      </c>
      <c r="AC18" s="117"/>
      <c r="AD18" s="57"/>
      <c r="AE18" s="57"/>
      <c r="AF18" s="117" t="s">
        <v>47</v>
      </c>
      <c r="AG18" s="117"/>
      <c r="AH18" s="117"/>
      <c r="AI18" s="130">
        <f>W18+W19</f>
        <v>0</v>
      </c>
      <c r="AJ18" s="130"/>
      <c r="AK18" s="130"/>
      <c r="AL18" s="130"/>
      <c r="AM18" s="130"/>
      <c r="AN18" s="130"/>
      <c r="AO18" s="130"/>
      <c r="AP18" s="117" t="s">
        <v>10</v>
      </c>
      <c r="AQ18" s="133"/>
      <c r="AR18" s="95"/>
      <c r="AS18" s="244"/>
      <c r="AT18" s="244"/>
      <c r="AU18" s="244"/>
      <c r="AV18" s="244"/>
      <c r="AW18" s="244"/>
      <c r="AX18" s="244"/>
      <c r="AY18" s="244"/>
      <c r="AZ18" s="244"/>
      <c r="BA18" s="244"/>
      <c r="BB18" s="244"/>
      <c r="BC18" s="244"/>
      <c r="BD18" s="244"/>
      <c r="BE18" s="244"/>
      <c r="BF18" s="244"/>
      <c r="BG18" s="97"/>
      <c r="BH18" s="149" t="s">
        <v>99</v>
      </c>
      <c r="BI18" s="149"/>
      <c r="BJ18" s="149"/>
      <c r="BK18" s="236" t="str">
        <f ca="1">IF($BK$10,"※"&amp;$AD$5&amp;"年度分の固定資産税等は、全期間が引渡後のため、前年度税額をもとに全額買主様負担として清算しております。",IF(COUNTIF($AS$21,"前年度*"),"※本年度の税額が未確定のため、前年度税額で清算しております。",""))</f>
        <v>※本年度の税額が未確定のため、前年度税額で清算しております。</v>
      </c>
      <c r="BL18" s="236"/>
      <c r="BM18" s="236"/>
      <c r="BN18" s="236"/>
      <c r="BO18" s="236"/>
      <c r="BP18" s="222"/>
      <c r="BQ18" s="223"/>
      <c r="BR18" s="223"/>
      <c r="BS18" s="223"/>
      <c r="BT18" s="223"/>
      <c r="BU18" s="224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</row>
    <row r="19" spans="1:111" ht="13.5" customHeight="1" x14ac:dyDescent="0.2">
      <c r="A19" s="7"/>
      <c r="B19" s="25"/>
      <c r="C19" s="117" t="s">
        <v>50</v>
      </c>
      <c r="D19" s="117"/>
      <c r="E19" s="117"/>
      <c r="F19" s="117"/>
      <c r="G19" s="117"/>
      <c r="H19" s="117"/>
      <c r="I19" s="117" t="s">
        <v>48</v>
      </c>
      <c r="J19" s="117"/>
      <c r="K19" s="117"/>
      <c r="L19" s="132">
        <f>SUM(R14:R16,AM14:AM16)</f>
        <v>0</v>
      </c>
      <c r="M19" s="132"/>
      <c r="N19" s="132"/>
      <c r="O19" s="132"/>
      <c r="P19" s="132"/>
      <c r="Q19" s="117" t="s">
        <v>10</v>
      </c>
      <c r="R19" s="117"/>
      <c r="S19" s="144"/>
      <c r="T19" s="144"/>
      <c r="U19" s="144"/>
      <c r="V19" s="144"/>
      <c r="W19" s="132">
        <f>ROUNDDOWN(L19,-2)</f>
        <v>0</v>
      </c>
      <c r="X19" s="132"/>
      <c r="Y19" s="132"/>
      <c r="Z19" s="132"/>
      <c r="AA19" s="132"/>
      <c r="AB19" s="117" t="s">
        <v>10</v>
      </c>
      <c r="AC19" s="117"/>
      <c r="AD19" s="57"/>
      <c r="AE19" s="57"/>
      <c r="AF19" s="117"/>
      <c r="AG19" s="117"/>
      <c r="AH19" s="117"/>
      <c r="AI19" s="130"/>
      <c r="AJ19" s="130"/>
      <c r="AK19" s="130"/>
      <c r="AL19" s="130"/>
      <c r="AM19" s="130"/>
      <c r="AN19" s="130"/>
      <c r="AO19" s="130"/>
      <c r="AP19" s="117"/>
      <c r="AQ19" s="133"/>
      <c r="AR19" s="95"/>
      <c r="AS19" s="244"/>
      <c r="AT19" s="244"/>
      <c r="AU19" s="244"/>
      <c r="AV19" s="244"/>
      <c r="AW19" s="244"/>
      <c r="AX19" s="244"/>
      <c r="AY19" s="244"/>
      <c r="AZ19" s="244"/>
      <c r="BA19" s="244"/>
      <c r="BB19" s="244"/>
      <c r="BC19" s="244"/>
      <c r="BD19" s="244"/>
      <c r="BE19" s="244"/>
      <c r="BF19" s="244"/>
      <c r="BG19" s="97"/>
      <c r="BH19" s="149" t="s">
        <v>100</v>
      </c>
      <c r="BI19" s="149"/>
      <c r="BJ19" s="149"/>
      <c r="BK19" s="236" t="str">
        <f>IF(COUNTIF($AS$21,"*あり*"),"確定後に差額を精算いたします。","確定後の差額精算はいたしません。")</f>
        <v>確定後の差額精算はいたしません。</v>
      </c>
      <c r="BL19" s="236"/>
      <c r="BM19" s="236"/>
      <c r="BN19" s="236"/>
      <c r="BO19" s="236"/>
      <c r="BP19" s="222"/>
      <c r="BQ19" s="223"/>
      <c r="BR19" s="223"/>
      <c r="BS19" s="223"/>
      <c r="BT19" s="223"/>
      <c r="BU19" s="224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</row>
    <row r="20" spans="1:111" ht="3.45" customHeight="1" x14ac:dyDescent="0.2">
      <c r="A20" s="7"/>
      <c r="B20" s="25"/>
      <c r="C20" s="57"/>
      <c r="D20" s="57"/>
      <c r="E20" s="57"/>
      <c r="F20" s="57"/>
      <c r="G20" s="57"/>
      <c r="H20" s="57"/>
      <c r="I20" s="57"/>
      <c r="J20" s="57"/>
      <c r="K20" s="57"/>
      <c r="L20" s="29"/>
      <c r="M20" s="29"/>
      <c r="N20" s="29"/>
      <c r="O20" s="29"/>
      <c r="P20" s="29"/>
      <c r="Q20" s="57"/>
      <c r="R20" s="57"/>
      <c r="S20" s="59"/>
      <c r="T20" s="59"/>
      <c r="U20" s="59"/>
      <c r="V20" s="59"/>
      <c r="W20" s="29"/>
      <c r="X20" s="29"/>
      <c r="Y20" s="29"/>
      <c r="Z20" s="29"/>
      <c r="AA20" s="29"/>
      <c r="AB20" s="57"/>
      <c r="AC20" s="57"/>
      <c r="AD20" s="57"/>
      <c r="AE20" s="57"/>
      <c r="AF20" s="57"/>
      <c r="AG20" s="57"/>
      <c r="AH20" s="57"/>
      <c r="AI20" s="30"/>
      <c r="AJ20" s="30"/>
      <c r="AK20" s="30"/>
      <c r="AL20" s="30"/>
      <c r="AM20" s="30"/>
      <c r="AN20" s="30"/>
      <c r="AO20" s="30"/>
      <c r="AP20" s="57"/>
      <c r="AQ20" s="58"/>
      <c r="AR20" s="95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97"/>
      <c r="BP20" s="222"/>
      <c r="BQ20" s="223"/>
      <c r="BR20" s="223"/>
      <c r="BS20" s="223"/>
      <c r="BT20" s="223"/>
      <c r="BU20" s="224"/>
    </row>
    <row r="21" spans="1:111" ht="30" customHeight="1" x14ac:dyDescent="0.2">
      <c r="A21" s="7"/>
      <c r="B21" s="25"/>
      <c r="C21" s="252" t="str">
        <f ca="1">IF(BK18="","",BK18&amp;BK19)</f>
        <v>※本年度の税額が未確定のため、前年度税額で清算しております。確定後の差額精算はいたしません。</v>
      </c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  <c r="AH21" s="252"/>
      <c r="AI21" s="252"/>
      <c r="AJ21" s="252"/>
      <c r="AK21" s="252"/>
      <c r="AL21" s="252"/>
      <c r="AM21" s="252"/>
      <c r="AN21" s="252"/>
      <c r="AO21" s="252"/>
      <c r="AP21" s="252"/>
      <c r="AQ21" s="253"/>
      <c r="AR21" s="95"/>
      <c r="AS21" s="234" t="s">
        <v>98</v>
      </c>
      <c r="AT21" s="234"/>
      <c r="AU21" s="234"/>
      <c r="AV21" s="234"/>
      <c r="AW21" s="234"/>
      <c r="AX21" s="234"/>
      <c r="AY21" s="234"/>
      <c r="AZ21" s="234"/>
      <c r="BA21" s="234"/>
      <c r="BB21" s="249" t="s">
        <v>94</v>
      </c>
      <c r="BC21" s="249"/>
      <c r="BD21" s="249"/>
      <c r="BE21" s="249"/>
      <c r="BF21" s="249"/>
      <c r="BG21" s="97"/>
      <c r="BP21" s="225"/>
      <c r="BQ21" s="226"/>
      <c r="BR21" s="226"/>
      <c r="BS21" s="226"/>
      <c r="BT21" s="226"/>
      <c r="BU21" s="227"/>
    </row>
    <row r="22" spans="1:111" ht="13.5" customHeight="1" x14ac:dyDescent="0.2">
      <c r="A22" s="13"/>
      <c r="B22" s="32"/>
      <c r="C22" s="106" t="s">
        <v>0</v>
      </c>
      <c r="D22" s="106"/>
      <c r="E22" s="106"/>
      <c r="F22" s="106"/>
      <c r="G22" s="106"/>
      <c r="H22" s="106"/>
      <c r="I22" s="106"/>
      <c r="J22" s="106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5"/>
      <c r="AR22" s="95"/>
      <c r="AS22" s="250" t="s">
        <v>106</v>
      </c>
      <c r="AT22" s="250"/>
      <c r="AU22" s="250"/>
      <c r="AV22" s="250"/>
      <c r="AW22" s="250"/>
      <c r="AX22" s="250"/>
      <c r="AY22" s="250"/>
      <c r="AZ22" s="250"/>
      <c r="BA22" s="250"/>
      <c r="BB22" s="250"/>
      <c r="BC22" s="250"/>
      <c r="BD22" s="250"/>
      <c r="BE22" s="250"/>
      <c r="BF22" s="250"/>
      <c r="BG22" s="97"/>
      <c r="BP22" s="94"/>
      <c r="BQ22" s="94"/>
      <c r="BR22" s="94"/>
      <c r="BS22" s="94"/>
      <c r="BT22" s="94"/>
      <c r="BU22" s="94"/>
    </row>
    <row r="23" spans="1:111" ht="13.5" customHeight="1" x14ac:dyDescent="0.2">
      <c r="A23" s="13"/>
      <c r="B23" s="32"/>
      <c r="C23" s="57"/>
      <c r="D23" s="107" t="s">
        <v>4</v>
      </c>
      <c r="E23" s="107"/>
      <c r="F23" s="107"/>
      <c r="G23" s="107"/>
      <c r="H23" s="107"/>
      <c r="I23" s="107"/>
      <c r="J23" s="107"/>
      <c r="K23" s="122">
        <f ca="1">IFERROR(DATEDIF(BK5,BK2,"D"),"")</f>
        <v>305</v>
      </c>
      <c r="L23" s="122"/>
      <c r="M23" s="122"/>
      <c r="N23" s="117" t="s">
        <v>14</v>
      </c>
      <c r="O23" s="117"/>
      <c r="P23" s="117"/>
      <c r="Q23" s="57"/>
      <c r="R23" s="122">
        <f ca="1">AH7</f>
        <v>2026</v>
      </c>
      <c r="S23" s="122"/>
      <c r="T23" s="122"/>
      <c r="U23" s="122"/>
      <c r="V23" s="57" t="s">
        <v>6</v>
      </c>
      <c r="W23" s="165">
        <f>AN7</f>
        <v>1</v>
      </c>
      <c r="X23" s="165"/>
      <c r="Y23" s="57" t="s">
        <v>15</v>
      </c>
      <c r="Z23" s="165">
        <v>1</v>
      </c>
      <c r="AA23" s="165"/>
      <c r="AB23" s="57" t="s">
        <v>16</v>
      </c>
      <c r="AC23" s="117" t="s">
        <v>27</v>
      </c>
      <c r="AD23" s="117"/>
      <c r="AE23" s="122">
        <f ca="1">IFERROR(YEAR(DATE(YEAR(BK2),MONTH(BK2),DAY(BK2))-1),"")</f>
        <v>2026</v>
      </c>
      <c r="AF23" s="122"/>
      <c r="AG23" s="122"/>
      <c r="AH23" s="122"/>
      <c r="AI23" s="57" t="s">
        <v>6</v>
      </c>
      <c r="AJ23" s="122">
        <f ca="1">IFERROR(MONTH(DATE(YEAR(BK2),MONTH(BK2),DAY(BK2))-1),"")</f>
        <v>11</v>
      </c>
      <c r="AK23" s="122"/>
      <c r="AL23" s="57" t="s">
        <v>15</v>
      </c>
      <c r="AM23" s="122">
        <f ca="1">IFERROR(DAY(DATE(YEAR(BK2),MONTH(BK2),DAY(BK2))-1),"")</f>
        <v>1</v>
      </c>
      <c r="AN23" s="122"/>
      <c r="AO23" s="57" t="s">
        <v>16</v>
      </c>
      <c r="AP23" s="57"/>
      <c r="AQ23" s="61"/>
      <c r="AR23" s="96"/>
      <c r="AS23" s="250"/>
      <c r="AT23" s="250"/>
      <c r="AU23" s="250"/>
      <c r="AV23" s="250"/>
      <c r="AW23" s="250"/>
      <c r="AX23" s="250"/>
      <c r="AY23" s="250"/>
      <c r="AZ23" s="250"/>
      <c r="BA23" s="250"/>
      <c r="BB23" s="250"/>
      <c r="BC23" s="250"/>
      <c r="BD23" s="250"/>
      <c r="BE23" s="250"/>
      <c r="BF23" s="250"/>
      <c r="BG23" s="97"/>
      <c r="BP23" s="94"/>
      <c r="BQ23" s="94"/>
      <c r="BR23" s="94"/>
      <c r="BS23" s="94"/>
      <c r="BT23" s="94"/>
      <c r="BU23" s="94"/>
    </row>
    <row r="24" spans="1:111" ht="13.5" customHeight="1" x14ac:dyDescent="0.2">
      <c r="A24" s="13"/>
      <c r="B24" s="32"/>
      <c r="C24" s="57"/>
      <c r="D24" s="107" t="s">
        <v>68</v>
      </c>
      <c r="E24" s="107" t="s">
        <v>5</v>
      </c>
      <c r="F24" s="107"/>
      <c r="G24" s="107"/>
      <c r="H24" s="107"/>
      <c r="I24" s="107"/>
      <c r="J24" s="107"/>
      <c r="K24" s="123">
        <f ca="1">IFERROR(IF(BK7="うるう年",366-K23,365-K23),"")</f>
        <v>60</v>
      </c>
      <c r="L24" s="123"/>
      <c r="M24" s="123"/>
      <c r="N24" s="117" t="s">
        <v>14</v>
      </c>
      <c r="O24" s="117"/>
      <c r="P24" s="117"/>
      <c r="Q24" s="57"/>
      <c r="R24" s="122">
        <f ca="1">IFERROR(YEAR(BK2),"")</f>
        <v>2026</v>
      </c>
      <c r="S24" s="122"/>
      <c r="T24" s="122"/>
      <c r="U24" s="122"/>
      <c r="V24" s="57" t="s">
        <v>6</v>
      </c>
      <c r="W24" s="123">
        <f ca="1">AJ5</f>
        <v>11</v>
      </c>
      <c r="X24" s="123"/>
      <c r="Y24" s="57" t="s">
        <v>15</v>
      </c>
      <c r="Z24" s="123">
        <f ca="1">AN5</f>
        <v>2</v>
      </c>
      <c r="AA24" s="123"/>
      <c r="AB24" s="57" t="s">
        <v>16</v>
      </c>
      <c r="AC24" s="117" t="s">
        <v>27</v>
      </c>
      <c r="AD24" s="117"/>
      <c r="AE24" s="122">
        <f ca="1">IF(AN7=4,AH7+1,AH7)</f>
        <v>2026</v>
      </c>
      <c r="AF24" s="122"/>
      <c r="AG24" s="122"/>
      <c r="AH24" s="122"/>
      <c r="AI24" s="57" t="s">
        <v>6</v>
      </c>
      <c r="AJ24" s="122">
        <f>IF(AN7=1,12,3)</f>
        <v>12</v>
      </c>
      <c r="AK24" s="122"/>
      <c r="AL24" s="57" t="s">
        <v>15</v>
      </c>
      <c r="AM24" s="122">
        <v>31</v>
      </c>
      <c r="AN24" s="122"/>
      <c r="AO24" s="57" t="s">
        <v>16</v>
      </c>
      <c r="AP24" s="57"/>
      <c r="AQ24" s="61"/>
      <c r="AR24" s="96"/>
      <c r="AS24" s="250"/>
      <c r="AT24" s="250"/>
      <c r="AU24" s="250"/>
      <c r="AV24" s="250"/>
      <c r="AW24" s="250"/>
      <c r="AX24" s="250"/>
      <c r="AY24" s="250"/>
      <c r="AZ24" s="250"/>
      <c r="BA24" s="250"/>
      <c r="BB24" s="250"/>
      <c r="BC24" s="250"/>
      <c r="BD24" s="250"/>
      <c r="BE24" s="250"/>
      <c r="BF24" s="250"/>
      <c r="BG24" s="97"/>
    </row>
    <row r="25" spans="1:111" ht="13.5" customHeight="1" x14ac:dyDescent="0.2">
      <c r="A25" s="13"/>
      <c r="B25" s="32"/>
      <c r="C25" s="57"/>
      <c r="D25" s="57"/>
      <c r="E25" s="57"/>
      <c r="F25" s="57"/>
      <c r="G25" s="57"/>
      <c r="H25" s="62"/>
      <c r="I25" s="62"/>
      <c r="J25" s="5"/>
      <c r="K25" s="62"/>
      <c r="L25" s="62"/>
      <c r="M25" s="62"/>
      <c r="N25" s="62"/>
      <c r="O25" s="202" t="s">
        <v>86</v>
      </c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3"/>
      <c r="AR25" s="95"/>
      <c r="AS25" s="250"/>
      <c r="AT25" s="250"/>
      <c r="AU25" s="250"/>
      <c r="AV25" s="250"/>
      <c r="AW25" s="250"/>
      <c r="AX25" s="250"/>
      <c r="AY25" s="250"/>
      <c r="AZ25" s="250"/>
      <c r="BA25" s="250"/>
      <c r="BB25" s="250"/>
      <c r="BC25" s="250"/>
      <c r="BD25" s="250"/>
      <c r="BE25" s="250"/>
      <c r="BF25" s="250"/>
      <c r="BG25" s="97"/>
    </row>
    <row r="26" spans="1:111" ht="13.5" customHeight="1" x14ac:dyDescent="0.2">
      <c r="A26" s="13"/>
      <c r="B26" s="32"/>
      <c r="C26" s="106" t="s">
        <v>1</v>
      </c>
      <c r="D26" s="106"/>
      <c r="E26" s="106"/>
      <c r="F26" s="106"/>
      <c r="G26" s="106"/>
      <c r="H26" s="106"/>
      <c r="I26" s="106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164">
        <f ca="1">IFERROR(IF(BK7="うるう年",366,365),"")</f>
        <v>365</v>
      </c>
      <c r="AB26" s="164"/>
      <c r="AC26" s="164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3"/>
      <c r="AR26" s="97"/>
      <c r="AS26" s="194" t="s">
        <v>107</v>
      </c>
      <c r="AT26" s="194"/>
      <c r="AU26" s="194"/>
      <c r="AV26" s="194"/>
      <c r="AW26" s="194"/>
      <c r="AX26" s="194"/>
      <c r="AY26" s="194"/>
      <c r="AZ26" s="194"/>
      <c r="BA26" s="194"/>
      <c r="BB26" s="194"/>
      <c r="BC26" s="194"/>
      <c r="BD26" s="194"/>
      <c r="BE26" s="194"/>
      <c r="BF26" s="194"/>
      <c r="BG26" s="97"/>
    </row>
    <row r="27" spans="1:111" ht="13.5" customHeight="1" x14ac:dyDescent="0.2">
      <c r="A27" s="13"/>
      <c r="B27" s="32"/>
      <c r="C27" s="57"/>
      <c r="D27" s="107" t="s">
        <v>4</v>
      </c>
      <c r="E27" s="107"/>
      <c r="F27" s="107"/>
      <c r="G27" s="107"/>
      <c r="H27" s="107"/>
      <c r="I27" s="107"/>
      <c r="J27" s="107"/>
      <c r="K27" s="132">
        <f>AI18</f>
        <v>0</v>
      </c>
      <c r="L27" s="132"/>
      <c r="M27" s="132"/>
      <c r="N27" s="132"/>
      <c r="O27" s="132"/>
      <c r="P27" s="117" t="s">
        <v>10</v>
      </c>
      <c r="Q27" s="117"/>
      <c r="R27" s="117" t="s">
        <v>28</v>
      </c>
      <c r="S27" s="117"/>
      <c r="T27" s="122">
        <f ca="1">K23</f>
        <v>305</v>
      </c>
      <c r="U27" s="122"/>
      <c r="V27" s="122"/>
      <c r="W27" s="117" t="s">
        <v>19</v>
      </c>
      <c r="X27" s="117"/>
      <c r="Y27" s="117" t="s">
        <v>29</v>
      </c>
      <c r="Z27" s="117"/>
      <c r="AA27" s="164"/>
      <c r="AB27" s="164"/>
      <c r="AC27" s="164"/>
      <c r="AD27" s="176" t="s">
        <v>19</v>
      </c>
      <c r="AE27" s="176"/>
      <c r="AF27" s="117" t="s">
        <v>30</v>
      </c>
      <c r="AG27" s="117"/>
      <c r="AH27" s="132">
        <f ca="1">IFERROR(IF($Y$28="切捨て",ROUNDDOWN(K27*T27/AA26,0),IF($Y$28="切上げ",ROUNDUP(K27*T27/AA26,0),ROUND(K27*T27/AA26,0))),"")</f>
        <v>0</v>
      </c>
      <c r="AI27" s="132"/>
      <c r="AJ27" s="132"/>
      <c r="AK27" s="132"/>
      <c r="AL27" s="132"/>
      <c r="AM27" s="117" t="s">
        <v>10</v>
      </c>
      <c r="AN27" s="117"/>
      <c r="AO27" s="62"/>
      <c r="AP27" s="62"/>
      <c r="AQ27" s="63"/>
      <c r="AR27" s="97"/>
      <c r="AS27" s="240" t="str">
        <f ca="1">IFERROR(IF(K27*T27/AA26=0,"",K27*T27/AA26),"")</f>
        <v/>
      </c>
      <c r="AT27" s="240"/>
      <c r="AU27" s="240"/>
      <c r="AV27" s="240"/>
      <c r="AW27" s="240"/>
      <c r="AX27" s="240"/>
      <c r="AY27" s="240"/>
      <c r="AZ27" s="240"/>
      <c r="BA27" s="240"/>
      <c r="BB27" s="87"/>
      <c r="BC27" s="87"/>
      <c r="BD27" s="87"/>
      <c r="BE27" s="87"/>
      <c r="BF27" s="87"/>
      <c r="BG27" s="97"/>
    </row>
    <row r="28" spans="1:111" ht="13.5" customHeight="1" x14ac:dyDescent="0.2">
      <c r="A28" s="10"/>
      <c r="B28" s="33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163" t="s">
        <v>89</v>
      </c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72" t="str">
        <f>IF($AS$28="","切捨て",$AS$28)</f>
        <v>切捨て</v>
      </c>
      <c r="Z28" s="172"/>
      <c r="AA28" s="172"/>
      <c r="AB28" s="172"/>
      <c r="AC28" s="166" t="s">
        <v>88</v>
      </c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64"/>
      <c r="AR28" s="97"/>
      <c r="AS28" s="197" t="s">
        <v>112</v>
      </c>
      <c r="AT28" s="197"/>
      <c r="AU28" s="197"/>
      <c r="AV28" s="197"/>
      <c r="AW28" s="93"/>
      <c r="AX28" s="194" t="s">
        <v>113</v>
      </c>
      <c r="AY28" s="194"/>
      <c r="AZ28" s="194"/>
      <c r="BA28" s="194"/>
      <c r="BB28" s="194"/>
      <c r="BC28" s="194"/>
      <c r="BD28" s="194"/>
      <c r="BE28" s="194"/>
      <c r="BF28" s="194"/>
      <c r="BG28" s="97"/>
    </row>
    <row r="29" spans="1:111" ht="13.5" customHeight="1" x14ac:dyDescent="0.2">
      <c r="A29" s="13"/>
      <c r="B29" s="32"/>
      <c r="C29" s="57"/>
      <c r="D29" s="107" t="s">
        <v>68</v>
      </c>
      <c r="E29" s="107" t="s">
        <v>5</v>
      </c>
      <c r="F29" s="107"/>
      <c r="G29" s="107"/>
      <c r="H29" s="107"/>
      <c r="I29" s="107"/>
      <c r="J29" s="107"/>
      <c r="K29" s="132">
        <f>AI18</f>
        <v>0</v>
      </c>
      <c r="L29" s="132"/>
      <c r="M29" s="132"/>
      <c r="N29" s="132"/>
      <c r="O29" s="132"/>
      <c r="P29" s="117" t="s">
        <v>10</v>
      </c>
      <c r="Q29" s="117"/>
      <c r="R29" s="117" t="s">
        <v>25</v>
      </c>
      <c r="S29" s="117"/>
      <c r="T29" s="132">
        <f ca="1">AH27</f>
        <v>0</v>
      </c>
      <c r="U29" s="132"/>
      <c r="V29" s="132"/>
      <c r="W29" s="132"/>
      <c r="X29" s="132"/>
      <c r="Y29" s="117" t="s">
        <v>10</v>
      </c>
      <c r="Z29" s="117"/>
      <c r="AA29" s="117" t="s">
        <v>32</v>
      </c>
      <c r="AB29" s="117"/>
      <c r="AC29" s="62"/>
      <c r="AD29" s="132">
        <f ca="1">IFERROR(K29-T29,"")</f>
        <v>0</v>
      </c>
      <c r="AE29" s="132"/>
      <c r="AF29" s="132"/>
      <c r="AG29" s="132"/>
      <c r="AH29" s="132"/>
      <c r="AI29" s="117" t="s">
        <v>10</v>
      </c>
      <c r="AJ29" s="117"/>
      <c r="AK29" s="57"/>
      <c r="AL29" s="57"/>
      <c r="AM29" s="57"/>
      <c r="AN29" s="65"/>
      <c r="AO29" s="66"/>
      <c r="AP29" s="66"/>
      <c r="AQ29" s="67"/>
      <c r="AR29" s="97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7"/>
      <c r="BK29" s="2"/>
      <c r="BL29" s="2"/>
    </row>
    <row r="30" spans="1:111" ht="5.25" customHeight="1" x14ac:dyDescent="0.2">
      <c r="A30" s="13"/>
      <c r="B30" s="32"/>
      <c r="C30" s="57"/>
      <c r="D30" s="55"/>
      <c r="E30" s="55"/>
      <c r="F30" s="55"/>
      <c r="G30" s="55"/>
      <c r="H30" s="55"/>
      <c r="I30" s="55"/>
      <c r="J30" s="55"/>
      <c r="K30" s="29"/>
      <c r="L30" s="29"/>
      <c r="M30" s="29"/>
      <c r="N30" s="29"/>
      <c r="O30" s="29"/>
      <c r="P30" s="57"/>
      <c r="Q30" s="57"/>
      <c r="R30" s="57"/>
      <c r="S30" s="57"/>
      <c r="T30" s="29"/>
      <c r="U30" s="29"/>
      <c r="V30" s="29"/>
      <c r="W30" s="29"/>
      <c r="X30" s="29"/>
      <c r="Y30" s="57"/>
      <c r="Z30" s="57"/>
      <c r="AA30" s="57"/>
      <c r="AB30" s="57"/>
      <c r="AC30" s="62"/>
      <c r="AD30" s="29"/>
      <c r="AE30" s="29"/>
      <c r="AF30" s="29"/>
      <c r="AG30" s="29"/>
      <c r="AH30" s="29"/>
      <c r="AI30" s="57"/>
      <c r="AJ30" s="57"/>
      <c r="AK30" s="57"/>
      <c r="AL30" s="57"/>
      <c r="AM30" s="57"/>
      <c r="AN30" s="65"/>
      <c r="AO30" s="66"/>
      <c r="AP30" s="66"/>
      <c r="AQ30" s="67"/>
      <c r="AR30" s="97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7"/>
      <c r="BH30" s="3"/>
      <c r="BI30" s="3"/>
      <c r="BJ30" s="3"/>
    </row>
    <row r="31" spans="1:111" ht="13.5" customHeight="1" x14ac:dyDescent="0.2">
      <c r="A31" s="13"/>
      <c r="B31" s="32"/>
      <c r="C31" s="106" t="str">
        <f ca="1">IF($BK$10,"③新年度分　","")</f>
        <v/>
      </c>
      <c r="D31" s="106"/>
      <c r="E31" s="106"/>
      <c r="F31" s="106"/>
      <c r="G31" s="106"/>
      <c r="H31" s="106"/>
      <c r="I31" s="106"/>
      <c r="J31" s="106"/>
      <c r="K31" s="107" t="str">
        <f ca="1">IF($BK$10,"（"&amp;$AD$5&amp;"年度分・全額）","")</f>
        <v/>
      </c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17" t="str">
        <f ca="1">IF($BK$10,"＝","")</f>
        <v/>
      </c>
      <c r="AB31" s="117"/>
      <c r="AC31" s="62"/>
      <c r="AD31" s="180" t="str">
        <f ca="1">IF($BK$10,$AI$18,"")</f>
        <v/>
      </c>
      <c r="AE31" s="180"/>
      <c r="AF31" s="180"/>
      <c r="AG31" s="180"/>
      <c r="AH31" s="180"/>
      <c r="AI31" s="117" t="str">
        <f ca="1">IF($BK$10,"円","")</f>
        <v/>
      </c>
      <c r="AJ31" s="117"/>
      <c r="AK31" s="57"/>
      <c r="AL31" s="57"/>
      <c r="AM31" s="57"/>
      <c r="AN31" s="65"/>
      <c r="AO31" s="66"/>
      <c r="AP31" s="66"/>
      <c r="AQ31" s="67"/>
      <c r="AR31" s="97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7"/>
      <c r="BK31" s="2"/>
      <c r="BL31" s="2"/>
    </row>
    <row r="32" spans="1:111" ht="13.5" customHeight="1" x14ac:dyDescent="0.2">
      <c r="A32" s="13"/>
      <c r="B32" s="32"/>
      <c r="C32" s="57"/>
      <c r="D32" s="57"/>
      <c r="E32" s="57"/>
      <c r="F32" s="57"/>
      <c r="G32" s="57"/>
      <c r="H32" s="57"/>
      <c r="I32" s="167" t="s">
        <v>95</v>
      </c>
      <c r="J32" s="167"/>
      <c r="K32" s="173" t="s">
        <v>96</v>
      </c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4">
        <f ca="1">IFERROR(AD29+N(AD31),"")</f>
        <v>0</v>
      </c>
      <c r="AA32" s="174"/>
      <c r="AB32" s="174"/>
      <c r="AC32" s="174"/>
      <c r="AD32" s="174"/>
      <c r="AE32" s="174"/>
      <c r="AF32" s="174"/>
      <c r="AG32" s="174"/>
      <c r="AH32" s="174"/>
      <c r="AI32" s="117" t="s">
        <v>97</v>
      </c>
      <c r="AJ32" s="117"/>
      <c r="AK32" s="57"/>
      <c r="AL32" s="57"/>
      <c r="AM32" s="57"/>
      <c r="AN32" s="57"/>
      <c r="AO32" s="57"/>
      <c r="AP32" s="57"/>
      <c r="AQ32" s="58"/>
      <c r="AR32" s="97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7"/>
      <c r="BK32" s="2"/>
      <c r="BL32" s="2"/>
    </row>
    <row r="33" spans="1:62" ht="13.5" customHeight="1" x14ac:dyDescent="0.2">
      <c r="A33" s="13"/>
      <c r="B33" s="32"/>
      <c r="C33" s="57"/>
      <c r="D33" s="57"/>
      <c r="E33" s="57"/>
      <c r="F33" s="57"/>
      <c r="G33" s="57"/>
      <c r="H33" s="57"/>
      <c r="I33" s="167"/>
      <c r="J33" s="167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5"/>
      <c r="AA33" s="175"/>
      <c r="AB33" s="175"/>
      <c r="AC33" s="175"/>
      <c r="AD33" s="175"/>
      <c r="AE33" s="175"/>
      <c r="AF33" s="175"/>
      <c r="AG33" s="175"/>
      <c r="AH33" s="175"/>
      <c r="AI33" s="179"/>
      <c r="AJ33" s="179"/>
      <c r="AK33" s="57"/>
      <c r="AL33" s="57"/>
      <c r="AM33" s="57"/>
      <c r="AN33" s="57"/>
      <c r="AO33" s="57"/>
      <c r="AP33" s="57"/>
      <c r="AQ33" s="58"/>
      <c r="AR33" s="97"/>
      <c r="AS33" s="241" t="s">
        <v>114</v>
      </c>
      <c r="AT33" s="241"/>
      <c r="AU33" s="241"/>
      <c r="AV33" s="241"/>
      <c r="AW33" s="241"/>
      <c r="AX33" s="241"/>
      <c r="AY33" s="241"/>
      <c r="AZ33" s="241"/>
      <c r="BA33" s="241"/>
      <c r="BB33" s="241"/>
      <c r="BC33" s="241"/>
      <c r="BD33" s="241"/>
      <c r="BE33" s="241"/>
      <c r="BF33" s="241"/>
      <c r="BG33" s="97"/>
    </row>
    <row r="34" spans="1:62" ht="3" customHeight="1" x14ac:dyDescent="0.2">
      <c r="A34" s="13"/>
      <c r="B34" s="35"/>
      <c r="C34" s="36"/>
      <c r="D34" s="36"/>
      <c r="E34" s="36"/>
      <c r="F34" s="36"/>
      <c r="G34" s="36"/>
      <c r="H34" s="36"/>
      <c r="I34" s="37"/>
      <c r="J34" s="37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9"/>
      <c r="AA34" s="39"/>
      <c r="AB34" s="39"/>
      <c r="AC34" s="39"/>
      <c r="AD34" s="39"/>
      <c r="AE34" s="39"/>
      <c r="AF34" s="39"/>
      <c r="AG34" s="39"/>
      <c r="AH34" s="39"/>
      <c r="AI34" s="36"/>
      <c r="AJ34" s="36"/>
      <c r="AK34" s="36"/>
      <c r="AL34" s="36"/>
      <c r="AM34" s="36"/>
      <c r="AN34" s="36"/>
      <c r="AO34" s="36"/>
      <c r="AP34" s="36"/>
      <c r="AQ34" s="40"/>
      <c r="AR34" s="97"/>
      <c r="AS34" s="241"/>
      <c r="AT34" s="241"/>
      <c r="AU34" s="241"/>
      <c r="AV34" s="241"/>
      <c r="AW34" s="241"/>
      <c r="AX34" s="241"/>
      <c r="AY34" s="241"/>
      <c r="AZ34" s="241"/>
      <c r="BA34" s="241"/>
      <c r="BB34" s="241"/>
      <c r="BC34" s="241"/>
      <c r="BD34" s="241"/>
      <c r="BE34" s="241"/>
      <c r="BF34" s="241"/>
      <c r="BG34" s="97"/>
    </row>
    <row r="35" spans="1:62" ht="3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95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97"/>
    </row>
    <row r="36" spans="1:62" ht="12" customHeight="1" x14ac:dyDescent="0.2">
      <c r="A36" s="7"/>
      <c r="B36" s="126" t="s">
        <v>40</v>
      </c>
      <c r="C36" s="126"/>
      <c r="D36" s="126"/>
      <c r="E36" s="145" t="s">
        <v>65</v>
      </c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70" t="str">
        <f>IFERROR(IF(OR($AS$36="",$AS$36="　"),"　","　➪　"&amp;$AS$36),"")</f>
        <v>　</v>
      </c>
      <c r="X36" s="170"/>
      <c r="Y36" s="170"/>
      <c r="Z36" s="170"/>
      <c r="AA36" s="170"/>
      <c r="AB36" s="170"/>
      <c r="AC36" s="170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97"/>
      <c r="AS36" s="169" t="s">
        <v>75</v>
      </c>
      <c r="AT36" s="169"/>
      <c r="AU36" s="169"/>
      <c r="AV36" s="169"/>
      <c r="AW36" s="169"/>
      <c r="AX36" s="251" t="s">
        <v>117</v>
      </c>
      <c r="AY36" s="251"/>
      <c r="AZ36" s="251"/>
      <c r="BA36" s="251"/>
      <c r="BB36" s="251"/>
      <c r="BC36" s="251"/>
      <c r="BD36" s="251"/>
      <c r="BE36" s="251"/>
      <c r="BF36" s="251"/>
      <c r="BG36" s="97"/>
    </row>
    <row r="37" spans="1:62" ht="12" customHeight="1" x14ac:dyDescent="0.2">
      <c r="A37" s="7"/>
      <c r="B37" s="126"/>
      <c r="C37" s="126"/>
      <c r="D37" s="126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71"/>
      <c r="X37" s="171"/>
      <c r="Y37" s="171"/>
      <c r="Z37" s="171"/>
      <c r="AA37" s="171"/>
      <c r="AB37" s="171"/>
      <c r="AC37" s="171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97"/>
      <c r="AS37" s="169"/>
      <c r="AT37" s="169"/>
      <c r="AU37" s="169"/>
      <c r="AV37" s="169"/>
      <c r="AW37" s="169"/>
      <c r="AX37" s="251"/>
      <c r="AY37" s="251"/>
      <c r="AZ37" s="251"/>
      <c r="BA37" s="251"/>
      <c r="BB37" s="251"/>
      <c r="BC37" s="251"/>
      <c r="BD37" s="251"/>
      <c r="BE37" s="251"/>
      <c r="BF37" s="251"/>
      <c r="BG37" s="97"/>
    </row>
    <row r="38" spans="1:62" ht="7.5" customHeight="1" x14ac:dyDescent="0.2">
      <c r="A38" s="7"/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4"/>
      <c r="AR38" s="97"/>
      <c r="AS38" s="60"/>
      <c r="AT38" s="60"/>
      <c r="AU38" s="60"/>
      <c r="AV38" s="60"/>
      <c r="AW38" s="60"/>
      <c r="AX38" s="60"/>
      <c r="AY38" s="60"/>
      <c r="AZ38" s="84"/>
      <c r="BA38" s="84"/>
      <c r="BB38" s="84"/>
      <c r="BC38" s="84"/>
      <c r="BD38" s="84"/>
      <c r="BE38" s="84"/>
      <c r="BF38" s="84"/>
      <c r="BG38" s="97"/>
    </row>
    <row r="39" spans="1:62" ht="13.5" customHeight="1" x14ac:dyDescent="0.2">
      <c r="A39" s="7"/>
      <c r="B39" s="25"/>
      <c r="C39" s="117" t="s">
        <v>11</v>
      </c>
      <c r="D39" s="117"/>
      <c r="E39" s="117"/>
      <c r="F39" s="117"/>
      <c r="G39" s="168" t="s">
        <v>17</v>
      </c>
      <c r="H39" s="168"/>
      <c r="I39" s="168"/>
      <c r="J39" s="168"/>
      <c r="K39" s="168"/>
      <c r="L39" s="168"/>
      <c r="M39" s="168"/>
      <c r="N39" s="108">
        <v>10000</v>
      </c>
      <c r="O39" s="108"/>
      <c r="P39" s="108"/>
      <c r="Q39" s="108"/>
      <c r="R39" s="108"/>
      <c r="S39" s="117" t="s">
        <v>10</v>
      </c>
      <c r="T39" s="117"/>
      <c r="U39" s="45"/>
      <c r="V39" s="13"/>
      <c r="W39" s="12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181" t="s">
        <v>129</v>
      </c>
      <c r="AJ39" s="181"/>
      <c r="AK39" s="181"/>
      <c r="AL39" s="181"/>
      <c r="AM39" s="181"/>
      <c r="AN39" s="181"/>
      <c r="AO39" s="181"/>
      <c r="AP39" s="181"/>
      <c r="AQ39" s="28"/>
      <c r="AR39" s="97"/>
      <c r="AS39" s="147" t="s">
        <v>72</v>
      </c>
      <c r="AT39" s="147"/>
      <c r="AU39" s="147"/>
      <c r="AV39" s="147"/>
      <c r="AW39" s="147"/>
      <c r="AX39" s="147"/>
      <c r="AY39" s="147"/>
      <c r="AZ39" s="88"/>
      <c r="BA39" s="88"/>
      <c r="BB39" s="88"/>
      <c r="BC39" s="89"/>
      <c r="BD39" s="89"/>
      <c r="BE39" s="89"/>
      <c r="BF39" s="89"/>
      <c r="BG39" s="97"/>
    </row>
    <row r="40" spans="1:62" ht="13.5" customHeight="1" x14ac:dyDescent="0.2">
      <c r="A40" s="13"/>
      <c r="B40" s="33"/>
      <c r="C40" s="117"/>
      <c r="D40" s="117"/>
      <c r="E40" s="117"/>
      <c r="F40" s="117"/>
      <c r="G40" s="168" t="s">
        <v>18</v>
      </c>
      <c r="H40" s="168"/>
      <c r="I40" s="168"/>
      <c r="J40" s="168"/>
      <c r="K40" s="168"/>
      <c r="L40" s="168"/>
      <c r="M40" s="168"/>
      <c r="N40" s="108">
        <v>10000</v>
      </c>
      <c r="O40" s="108"/>
      <c r="P40" s="108"/>
      <c r="Q40" s="108"/>
      <c r="R40" s="108"/>
      <c r="S40" s="117" t="s">
        <v>10</v>
      </c>
      <c r="T40" s="117"/>
      <c r="U40" s="45"/>
      <c r="V40" s="45"/>
      <c r="W40" s="117" t="s">
        <v>47</v>
      </c>
      <c r="X40" s="117"/>
      <c r="Y40" s="117"/>
      <c r="Z40" s="130">
        <f>IF(OR($AS$36="",$AS$36="　"),SUM(N39:R42),"")</f>
        <v>20200</v>
      </c>
      <c r="AA40" s="130"/>
      <c r="AB40" s="130"/>
      <c r="AC40" s="130"/>
      <c r="AD40" s="130"/>
      <c r="AE40" s="130"/>
      <c r="AF40" s="117" t="s">
        <v>10</v>
      </c>
      <c r="AG40" s="117"/>
      <c r="AH40" s="57"/>
      <c r="AI40" s="184" t="str">
        <f>IF(OR($AI$41="",$AI$41="　",SUBSTITUTE(SUBSTITUTE($AI$42," ",""),"　","")=""),"",IF($AI$42="口座振込み","※次月分以降は、買主様が","※当月分は、"))</f>
        <v>※当月分は、</v>
      </c>
      <c r="AJ40" s="184"/>
      <c r="AK40" s="184"/>
      <c r="AL40" s="184"/>
      <c r="AM40" s="184"/>
      <c r="AN40" s="184"/>
      <c r="AO40" s="184"/>
      <c r="AP40" s="184"/>
      <c r="AQ40" s="58"/>
      <c r="AR40" s="97"/>
      <c r="AS40" s="147"/>
      <c r="AT40" s="147"/>
      <c r="AU40" s="147"/>
      <c r="AV40" s="147"/>
      <c r="AW40" s="147"/>
      <c r="AX40" s="147"/>
      <c r="AY40" s="147"/>
      <c r="AZ40" s="88"/>
      <c r="BA40" s="88"/>
      <c r="BB40" s="88"/>
      <c r="BC40" s="89"/>
      <c r="BD40" s="89"/>
      <c r="BE40" s="89"/>
      <c r="BF40" s="89"/>
      <c r="BG40" s="97"/>
    </row>
    <row r="41" spans="1:62" ht="13.5" customHeight="1" x14ac:dyDescent="0.2">
      <c r="A41" s="16"/>
      <c r="B41" s="33"/>
      <c r="C41" s="117" t="s">
        <v>54</v>
      </c>
      <c r="D41" s="117"/>
      <c r="E41" s="117"/>
      <c r="F41" s="117"/>
      <c r="G41" s="169" t="s">
        <v>53</v>
      </c>
      <c r="H41" s="169"/>
      <c r="I41" s="169"/>
      <c r="J41" s="169"/>
      <c r="K41" s="169"/>
      <c r="L41" s="169"/>
      <c r="M41" s="169"/>
      <c r="N41" s="108">
        <v>100</v>
      </c>
      <c r="O41" s="108"/>
      <c r="P41" s="108"/>
      <c r="Q41" s="108"/>
      <c r="R41" s="108"/>
      <c r="S41" s="117" t="s">
        <v>10</v>
      </c>
      <c r="T41" s="117"/>
      <c r="U41" s="45"/>
      <c r="V41" s="45"/>
      <c r="W41" s="117"/>
      <c r="X41" s="117"/>
      <c r="Y41" s="117"/>
      <c r="Z41" s="130"/>
      <c r="AA41" s="130"/>
      <c r="AB41" s="130"/>
      <c r="AC41" s="130"/>
      <c r="AD41" s="130"/>
      <c r="AE41" s="130"/>
      <c r="AF41" s="117"/>
      <c r="AG41" s="117"/>
      <c r="AH41" s="57"/>
      <c r="AI41" s="169" t="s">
        <v>76</v>
      </c>
      <c r="AJ41" s="169"/>
      <c r="AK41" s="169"/>
      <c r="AL41" s="169">
        <v>20</v>
      </c>
      <c r="AM41" s="169"/>
      <c r="AN41" s="184" t="str">
        <f>IF(OR($AI$41="",$AI$41="　",SUBSTITUTE(SUBSTITUTE($AI$42," ",""),"　","")=""),"",IF($AI$42="口座振込み","日までに","日に"))</f>
        <v>日に</v>
      </c>
      <c r="AO41" s="184"/>
      <c r="AP41" s="184"/>
      <c r="AQ41" s="185"/>
      <c r="AR41" s="97"/>
      <c r="AS41" s="244" t="s">
        <v>130</v>
      </c>
      <c r="AT41" s="244"/>
      <c r="AU41" s="244"/>
      <c r="AV41" s="244"/>
      <c r="AW41" s="244"/>
      <c r="AX41" s="244"/>
      <c r="AY41" s="244"/>
      <c r="AZ41" s="244"/>
      <c r="BA41" s="244"/>
      <c r="BB41" s="244"/>
      <c r="BC41" s="244"/>
      <c r="BD41" s="244"/>
      <c r="BE41" s="244"/>
      <c r="BF41" s="244"/>
      <c r="BG41" s="97"/>
      <c r="BI41" s="3"/>
      <c r="BJ41" s="3"/>
    </row>
    <row r="42" spans="1:62" ht="13.5" customHeight="1" x14ac:dyDescent="0.2">
      <c r="A42" s="13"/>
      <c r="B42" s="46"/>
      <c r="C42" s="117" t="s">
        <v>55</v>
      </c>
      <c r="D42" s="117"/>
      <c r="E42" s="117"/>
      <c r="F42" s="117"/>
      <c r="G42" s="169" t="s">
        <v>56</v>
      </c>
      <c r="H42" s="169"/>
      <c r="I42" s="169"/>
      <c r="J42" s="169"/>
      <c r="K42" s="169"/>
      <c r="L42" s="169"/>
      <c r="M42" s="169"/>
      <c r="N42" s="108">
        <v>100</v>
      </c>
      <c r="O42" s="108"/>
      <c r="P42" s="108"/>
      <c r="Q42" s="108"/>
      <c r="R42" s="108"/>
      <c r="S42" s="117" t="s">
        <v>10</v>
      </c>
      <c r="T42" s="117"/>
      <c r="U42" s="45"/>
      <c r="V42" s="10"/>
      <c r="W42" s="68"/>
      <c r="X42" s="62"/>
      <c r="Y42" s="62"/>
      <c r="Z42" s="62"/>
      <c r="AA42" s="69"/>
      <c r="AB42" s="69"/>
      <c r="AC42" s="69"/>
      <c r="AD42" s="69"/>
      <c r="AE42" s="69"/>
      <c r="AF42" s="62"/>
      <c r="AG42" s="62"/>
      <c r="AH42" s="57"/>
      <c r="AI42" s="169" t="s">
        <v>128</v>
      </c>
      <c r="AJ42" s="169"/>
      <c r="AK42" s="169"/>
      <c r="AL42" s="169"/>
      <c r="AM42" s="169"/>
      <c r="AN42" s="169"/>
      <c r="AO42" s="100"/>
      <c r="AP42" s="100"/>
      <c r="AQ42" s="58"/>
      <c r="AR42" s="97"/>
      <c r="AS42" s="244"/>
      <c r="AT42" s="244"/>
      <c r="AU42" s="244"/>
      <c r="AV42" s="244"/>
      <c r="AW42" s="244"/>
      <c r="AX42" s="244"/>
      <c r="AY42" s="244"/>
      <c r="AZ42" s="244"/>
      <c r="BA42" s="244"/>
      <c r="BB42" s="244"/>
      <c r="BC42" s="244"/>
      <c r="BD42" s="244"/>
      <c r="BE42" s="244"/>
      <c r="BF42" s="244"/>
      <c r="BG42" s="97"/>
    </row>
    <row r="43" spans="1:62" ht="13.5" customHeight="1" x14ac:dyDescent="0.2">
      <c r="A43" s="7"/>
      <c r="B43" s="25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8"/>
      <c r="U43" s="8"/>
      <c r="V43" s="8"/>
      <c r="W43" s="8"/>
      <c r="X43" s="8"/>
      <c r="Y43" s="8"/>
      <c r="Z43" s="8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31"/>
      <c r="AR43" s="97"/>
      <c r="AS43" s="244"/>
      <c r="AT43" s="244"/>
      <c r="AU43" s="244"/>
      <c r="AV43" s="244"/>
      <c r="AW43" s="244"/>
      <c r="AX43" s="244"/>
      <c r="AY43" s="244"/>
      <c r="AZ43" s="244"/>
      <c r="BA43" s="244"/>
      <c r="BB43" s="244"/>
      <c r="BC43" s="244"/>
      <c r="BD43" s="244"/>
      <c r="BE43" s="244"/>
      <c r="BF43" s="244"/>
      <c r="BG43" s="97"/>
    </row>
    <row r="44" spans="1:62" ht="13.5" customHeight="1" x14ac:dyDescent="0.2">
      <c r="A44" s="7"/>
      <c r="B44" s="25"/>
      <c r="C44" s="106" t="s">
        <v>37</v>
      </c>
      <c r="D44" s="106"/>
      <c r="E44" s="106"/>
      <c r="F44" s="106"/>
      <c r="G44" s="106"/>
      <c r="H44" s="106"/>
      <c r="I44" s="106"/>
      <c r="J44" s="106"/>
      <c r="K44" s="117" t="s">
        <v>21</v>
      </c>
      <c r="L44" s="117"/>
      <c r="M44" s="117"/>
      <c r="N44" s="117"/>
      <c r="O44" s="117"/>
      <c r="P44" s="117"/>
      <c r="Q44" s="176">
        <f ca="1">IF(AND($AS$36&lt;&gt;"",$AS$36&lt;&gt;"　"),"",IFERROR(IF(AN5-1=-1,"",AN5-1),""))</f>
        <v>1</v>
      </c>
      <c r="R44" s="176"/>
      <c r="S44" s="176"/>
      <c r="T44" s="106" t="s">
        <v>20</v>
      </c>
      <c r="U44" s="106"/>
      <c r="V44" s="106"/>
      <c r="W44" s="117" t="s">
        <v>22</v>
      </c>
      <c r="X44" s="117"/>
      <c r="Y44" s="117"/>
      <c r="Z44" s="117"/>
      <c r="AA44" s="117"/>
      <c r="AB44" s="117"/>
      <c r="AC44" s="183">
        <f ca="1">IFERROR(IF(OR(AD45="",Q44=""),"",AD45-Q44),"")</f>
        <v>29</v>
      </c>
      <c r="AD44" s="183"/>
      <c r="AE44" s="183"/>
      <c r="AF44" s="106" t="s">
        <v>20</v>
      </c>
      <c r="AG44" s="106"/>
      <c r="AH44" s="106"/>
      <c r="AI44" s="62"/>
      <c r="AJ44" s="70"/>
      <c r="AK44" s="70"/>
      <c r="AL44" s="70"/>
      <c r="AM44" s="70"/>
      <c r="AN44" s="70"/>
      <c r="AO44" s="70"/>
      <c r="AP44" s="70"/>
      <c r="AQ44" s="31"/>
      <c r="AR44" s="97"/>
      <c r="AS44" s="60"/>
      <c r="AT44" s="60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97"/>
    </row>
    <row r="45" spans="1:62" ht="13.5" customHeight="1" x14ac:dyDescent="0.2">
      <c r="A45" s="7"/>
      <c r="B45" s="25"/>
      <c r="C45" s="62"/>
      <c r="D45" s="107" t="s">
        <v>2</v>
      </c>
      <c r="E45" s="107"/>
      <c r="F45" s="107"/>
      <c r="G45" s="107"/>
      <c r="H45" s="107"/>
      <c r="I45" s="107"/>
      <c r="J45" s="122">
        <f ca="1">IF(OR($AS$36="",$AS$36="　"),AJ5,"")</f>
        <v>11</v>
      </c>
      <c r="K45" s="122"/>
      <c r="L45" s="117" t="s">
        <v>24</v>
      </c>
      <c r="M45" s="117"/>
      <c r="N45" s="117"/>
      <c r="O45" s="132">
        <f ca="1">IF($J$45="","",Z40)</f>
        <v>20200</v>
      </c>
      <c r="P45" s="132"/>
      <c r="Q45" s="132"/>
      <c r="R45" s="132"/>
      <c r="S45" s="132"/>
      <c r="T45" s="148" t="s">
        <v>10</v>
      </c>
      <c r="U45" s="148"/>
      <c r="V45" s="107" t="s">
        <v>28</v>
      </c>
      <c r="W45" s="107"/>
      <c r="X45" s="122">
        <f ca="1">Q44</f>
        <v>1</v>
      </c>
      <c r="Y45" s="122"/>
      <c r="Z45" s="117" t="s">
        <v>19</v>
      </c>
      <c r="AA45" s="117"/>
      <c r="AB45" s="117" t="s">
        <v>31</v>
      </c>
      <c r="AC45" s="117"/>
      <c r="AD45" s="122">
        <f ca="1">IF(AND($AS$36&lt;&gt;"",$AS$36&lt;&gt;"　"),"",IFERROR(IF(BK2="","",DAY(EOMONTH(BK2,0))),""))</f>
        <v>30</v>
      </c>
      <c r="AE45" s="122"/>
      <c r="AF45" s="117" t="s">
        <v>19</v>
      </c>
      <c r="AG45" s="117"/>
      <c r="AH45" s="117" t="s">
        <v>32</v>
      </c>
      <c r="AI45" s="117"/>
      <c r="AJ45" s="132">
        <f ca="1">IFERROR(IF(OR(O45="",X45="",AD45="",AD45=0),"",IF($Y$46="切捨て",ROUNDDOWN(O45*X45/AD45,0),IF($Y$46="切上げ",ROUNDUP(O45*X45/AD45,0),ROUND(O45*X45/AD45,0)))),"")</f>
        <v>673</v>
      </c>
      <c r="AK45" s="132"/>
      <c r="AL45" s="132"/>
      <c r="AM45" s="132"/>
      <c r="AN45" s="132"/>
      <c r="AO45" s="117" t="s">
        <v>10</v>
      </c>
      <c r="AP45" s="117"/>
      <c r="AQ45" s="47"/>
      <c r="AR45" s="97"/>
      <c r="AS45" s="240">
        <f ca="1">IFERROR(IF(O45*X45/AD45=0,"",O45*X45/AD45),"")</f>
        <v>673.33333333333337</v>
      </c>
      <c r="AT45" s="240"/>
      <c r="AU45" s="240"/>
      <c r="AV45" s="240"/>
      <c r="AW45" s="240"/>
      <c r="AX45" s="240"/>
      <c r="AY45" s="240"/>
      <c r="AZ45" s="240"/>
      <c r="BA45" s="240"/>
      <c r="BB45" s="84"/>
      <c r="BC45" s="84"/>
      <c r="BD45" s="84"/>
      <c r="BE45" s="84"/>
      <c r="BF45" s="84"/>
      <c r="BG45" s="97"/>
    </row>
    <row r="46" spans="1:62" ht="13.5" customHeight="1" x14ac:dyDescent="0.2">
      <c r="A46" s="10"/>
      <c r="B46" s="33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182" t="s">
        <v>89</v>
      </c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72" t="str">
        <f>IF($AS$46="","切捨て",$AS$46)</f>
        <v>切捨て</v>
      </c>
      <c r="Z46" s="172"/>
      <c r="AA46" s="172"/>
      <c r="AB46" s="172"/>
      <c r="AC46" s="166" t="s">
        <v>88</v>
      </c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34"/>
      <c r="AR46" s="98"/>
      <c r="AS46" s="197" t="s">
        <v>112</v>
      </c>
      <c r="AT46" s="197"/>
      <c r="AU46" s="197"/>
      <c r="AV46" s="197"/>
      <c r="AW46" s="93"/>
      <c r="AX46" s="194" t="s">
        <v>113</v>
      </c>
      <c r="AY46" s="194"/>
      <c r="AZ46" s="194"/>
      <c r="BA46" s="194"/>
      <c r="BB46" s="194"/>
      <c r="BC46" s="194"/>
      <c r="BD46" s="194"/>
      <c r="BE46" s="194"/>
      <c r="BF46" s="194"/>
      <c r="BG46" s="97"/>
    </row>
    <row r="47" spans="1:62" ht="13.5" customHeight="1" x14ac:dyDescent="0.2">
      <c r="A47" s="7"/>
      <c r="B47" s="25"/>
      <c r="C47" s="62"/>
      <c r="D47" s="107" t="s">
        <v>3</v>
      </c>
      <c r="E47" s="107"/>
      <c r="F47" s="107"/>
      <c r="G47" s="107"/>
      <c r="H47" s="107"/>
      <c r="I47" s="107"/>
      <c r="J47" s="122">
        <f ca="1">IF(OR($AS$36="",$AS$36="　"),AJ5,"")</f>
        <v>11</v>
      </c>
      <c r="K47" s="122"/>
      <c r="L47" s="117" t="s">
        <v>24</v>
      </c>
      <c r="M47" s="117"/>
      <c r="N47" s="117"/>
      <c r="O47" s="132">
        <f ca="1">IF($J$47="","",Z40)</f>
        <v>20200</v>
      </c>
      <c r="P47" s="132"/>
      <c r="Q47" s="132"/>
      <c r="R47" s="132"/>
      <c r="S47" s="132"/>
      <c r="T47" s="148" t="s">
        <v>10</v>
      </c>
      <c r="U47" s="148"/>
      <c r="V47" s="107" t="s">
        <v>25</v>
      </c>
      <c r="W47" s="107"/>
      <c r="X47" s="132">
        <f ca="1">AJ45</f>
        <v>673</v>
      </c>
      <c r="Y47" s="132"/>
      <c r="Z47" s="132"/>
      <c r="AA47" s="132"/>
      <c r="AB47" s="132"/>
      <c r="AC47" s="148" t="s">
        <v>10</v>
      </c>
      <c r="AD47" s="148"/>
      <c r="AE47" s="117" t="s">
        <v>32</v>
      </c>
      <c r="AF47" s="117"/>
      <c r="AG47" s="132">
        <f ca="1">IFERROR(IF(OR(Z40="",AJ45=""),"",Z40-AJ45),"")</f>
        <v>19527</v>
      </c>
      <c r="AH47" s="132"/>
      <c r="AI47" s="132"/>
      <c r="AJ47" s="132"/>
      <c r="AK47" s="132"/>
      <c r="AL47" s="132"/>
      <c r="AM47" s="117" t="s">
        <v>10</v>
      </c>
      <c r="AN47" s="117"/>
      <c r="AO47" s="71"/>
      <c r="AP47" s="70"/>
      <c r="AQ47" s="28"/>
      <c r="AR47" s="95"/>
      <c r="AS47" s="86"/>
      <c r="AT47" s="86"/>
      <c r="AU47" s="86"/>
      <c r="AV47" s="86"/>
      <c r="AW47" s="86"/>
      <c r="AX47" s="86"/>
      <c r="AY47" s="86"/>
      <c r="AZ47" s="84"/>
      <c r="BA47" s="84"/>
      <c r="BB47" s="84"/>
      <c r="BC47" s="84"/>
      <c r="BD47" s="84"/>
      <c r="BE47" s="84"/>
      <c r="BF47" s="84"/>
      <c r="BG47" s="97"/>
    </row>
    <row r="48" spans="1:62" ht="13.5" customHeight="1" x14ac:dyDescent="0.2">
      <c r="A48" s="7"/>
      <c r="B48" s="25"/>
      <c r="C48" s="62"/>
      <c r="D48" s="62"/>
      <c r="E48" s="62"/>
      <c r="F48" s="62"/>
      <c r="G48" s="62"/>
      <c r="H48" s="62"/>
      <c r="I48" s="62"/>
      <c r="J48" s="231" t="str">
        <f>IFERROR(IF(AND(OR($AS$36="",$AS$36="　"),$AS$48="次月分"),"　次月分　（引落しの解除が間に合わない場合）",""),"")</f>
        <v/>
      </c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231"/>
      <c r="AD48" s="231"/>
      <c r="AE48" s="117" t="s">
        <v>32</v>
      </c>
      <c r="AF48" s="117"/>
      <c r="AG48" s="132" t="str">
        <f>IFERROR(IF(AND(OR($AS$36="",$AS$36="　"),$AS$48="次月分"),N(O45),""),"")</f>
        <v/>
      </c>
      <c r="AH48" s="132"/>
      <c r="AI48" s="132"/>
      <c r="AJ48" s="132"/>
      <c r="AK48" s="132"/>
      <c r="AL48" s="132"/>
      <c r="AM48" s="117" t="s">
        <v>10</v>
      </c>
      <c r="AN48" s="117"/>
      <c r="AO48" s="70"/>
      <c r="AP48" s="70"/>
      <c r="AQ48" s="28"/>
      <c r="AR48" s="96"/>
      <c r="AS48" s="169" t="s">
        <v>75</v>
      </c>
      <c r="AT48" s="169"/>
      <c r="AU48" s="169"/>
      <c r="AV48" s="169"/>
      <c r="AW48" s="169"/>
      <c r="AX48" s="86"/>
      <c r="AY48" s="147" t="s">
        <v>73</v>
      </c>
      <c r="AZ48" s="147"/>
      <c r="BA48" s="147"/>
      <c r="BB48" s="147"/>
      <c r="BC48" s="147"/>
      <c r="BD48" s="84"/>
      <c r="BE48" s="84"/>
      <c r="BF48" s="84"/>
      <c r="BG48" s="97"/>
    </row>
    <row r="49" spans="1:67" ht="13.5" customHeight="1" x14ac:dyDescent="0.2">
      <c r="A49" s="7"/>
      <c r="B49" s="25"/>
      <c r="C49" s="70"/>
      <c r="D49" s="70"/>
      <c r="E49" s="70"/>
      <c r="F49" s="70"/>
      <c r="G49" s="70"/>
      <c r="H49" s="70"/>
      <c r="I49" s="167" t="s">
        <v>33</v>
      </c>
      <c r="J49" s="167"/>
      <c r="K49" s="233" t="s">
        <v>87</v>
      </c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174">
        <f ca="1">IFERROR(IF(AND(AG47="",AG48=""),"",N(AG47)+N(AG48)),"")</f>
        <v>19527</v>
      </c>
      <c r="AA49" s="174"/>
      <c r="AB49" s="174"/>
      <c r="AC49" s="174"/>
      <c r="AD49" s="174"/>
      <c r="AE49" s="174"/>
      <c r="AF49" s="174"/>
      <c r="AG49" s="174"/>
      <c r="AH49" s="174"/>
      <c r="AI49" s="117" t="s">
        <v>10</v>
      </c>
      <c r="AJ49" s="117"/>
      <c r="AK49" s="70"/>
      <c r="AL49" s="70"/>
      <c r="AM49" s="70"/>
      <c r="AN49" s="70"/>
      <c r="AO49" s="70"/>
      <c r="AP49" s="70"/>
      <c r="AQ49" s="28"/>
      <c r="AR49" s="95"/>
      <c r="AS49" s="237" t="s">
        <v>108</v>
      </c>
      <c r="AT49" s="237"/>
      <c r="AU49" s="237"/>
      <c r="AV49" s="237"/>
      <c r="AW49" s="237"/>
      <c r="AX49" s="237"/>
      <c r="AY49" s="237"/>
      <c r="AZ49" s="237"/>
      <c r="BA49" s="237"/>
      <c r="BB49" s="237"/>
      <c r="BC49" s="237"/>
      <c r="BD49" s="237"/>
      <c r="BE49" s="237"/>
      <c r="BF49" s="237"/>
      <c r="BG49" s="97"/>
    </row>
    <row r="50" spans="1:67" ht="13.5" customHeight="1" x14ac:dyDescent="0.2">
      <c r="A50" s="7"/>
      <c r="B50" s="25"/>
      <c r="C50" s="70"/>
      <c r="D50" s="70"/>
      <c r="E50" s="70"/>
      <c r="F50" s="70"/>
      <c r="G50" s="70"/>
      <c r="H50" s="70"/>
      <c r="I50" s="167"/>
      <c r="J50" s="167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175"/>
      <c r="AA50" s="175"/>
      <c r="AB50" s="175"/>
      <c r="AC50" s="175"/>
      <c r="AD50" s="175"/>
      <c r="AE50" s="175"/>
      <c r="AF50" s="175"/>
      <c r="AG50" s="175"/>
      <c r="AH50" s="175"/>
      <c r="AI50" s="179"/>
      <c r="AJ50" s="179"/>
      <c r="AK50" s="70"/>
      <c r="AL50" s="70"/>
      <c r="AM50" s="70"/>
      <c r="AN50" s="70"/>
      <c r="AO50" s="70"/>
      <c r="AP50" s="70"/>
      <c r="AQ50" s="28"/>
      <c r="AR50" s="95"/>
      <c r="AS50" s="237"/>
      <c r="AT50" s="237"/>
      <c r="AU50" s="237"/>
      <c r="AV50" s="237"/>
      <c r="AW50" s="237"/>
      <c r="AX50" s="237"/>
      <c r="AY50" s="237"/>
      <c r="AZ50" s="237"/>
      <c r="BA50" s="237"/>
      <c r="BB50" s="237"/>
      <c r="BC50" s="237"/>
      <c r="BD50" s="237"/>
      <c r="BE50" s="237"/>
      <c r="BF50" s="237"/>
      <c r="BG50" s="97"/>
      <c r="BH50" s="1"/>
      <c r="BI50" s="1"/>
      <c r="BJ50" s="1"/>
      <c r="BK50" s="2"/>
      <c r="BL50" s="2"/>
    </row>
    <row r="51" spans="1:67" ht="3" customHeight="1" x14ac:dyDescent="0.2">
      <c r="A51" s="6"/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50"/>
      <c r="AR51" s="95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97"/>
    </row>
    <row r="52" spans="1:67" ht="3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95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97"/>
    </row>
    <row r="53" spans="1:67" ht="8.6" customHeight="1" x14ac:dyDescent="0.2">
      <c r="A53" s="6"/>
      <c r="B53" s="68"/>
      <c r="C53" s="72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228" t="s">
        <v>23</v>
      </c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66"/>
      <c r="AQ53" s="66"/>
      <c r="AR53" s="95"/>
      <c r="AS53" s="238" t="s">
        <v>101</v>
      </c>
      <c r="AT53" s="238"/>
      <c r="AU53" s="238"/>
      <c r="AV53" s="238"/>
      <c r="AW53" s="238"/>
      <c r="AX53" s="238"/>
      <c r="AY53" s="238"/>
      <c r="AZ53" s="239">
        <v>1</v>
      </c>
      <c r="BA53" s="239"/>
      <c r="BB53" s="239"/>
      <c r="BC53" s="239"/>
      <c r="BD53" s="239"/>
      <c r="BE53" s="239"/>
      <c r="BF53" s="239"/>
      <c r="BG53" s="97"/>
    </row>
    <row r="54" spans="1:67" ht="12.75" customHeight="1" x14ac:dyDescent="0.2">
      <c r="A54" s="15"/>
      <c r="B54" s="66"/>
      <c r="C54" s="230" t="str">
        <f>IFERROR(IF(B2="","",B2),"")</f>
        <v>無料版</v>
      </c>
      <c r="D54" s="230"/>
      <c r="E54" s="230"/>
      <c r="F54" s="230"/>
      <c r="G54" s="230"/>
      <c r="H54" s="230"/>
      <c r="I54" s="230"/>
      <c r="J54" s="230"/>
      <c r="K54" s="229" t="s">
        <v>69</v>
      </c>
      <c r="L54" s="229"/>
      <c r="M54" s="229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  <c r="AA54" s="228"/>
      <c r="AB54" s="228"/>
      <c r="AC54" s="228"/>
      <c r="AD54" s="73"/>
      <c r="AE54" s="73"/>
      <c r="AF54" s="73"/>
      <c r="AG54" s="73"/>
      <c r="AH54" s="245" t="s">
        <v>57</v>
      </c>
      <c r="AI54" s="245"/>
      <c r="AJ54" s="232">
        <f>IF(AZ53="","",AZ53)</f>
        <v>1</v>
      </c>
      <c r="AK54" s="232"/>
      <c r="AL54" s="232"/>
      <c r="AM54" s="232"/>
      <c r="AN54" s="232"/>
      <c r="AO54" s="73"/>
      <c r="AP54" s="73"/>
      <c r="AQ54" s="66"/>
      <c r="AR54" s="95"/>
      <c r="AS54" s="238"/>
      <c r="AT54" s="238"/>
      <c r="AU54" s="238"/>
      <c r="AV54" s="238"/>
      <c r="AW54" s="238"/>
      <c r="AX54" s="238"/>
      <c r="AY54" s="238"/>
      <c r="AZ54" s="239"/>
      <c r="BA54" s="239"/>
      <c r="BB54" s="239"/>
      <c r="BC54" s="239"/>
      <c r="BD54" s="239"/>
      <c r="BE54" s="239"/>
      <c r="BF54" s="239"/>
      <c r="BG54" s="97"/>
    </row>
    <row r="55" spans="1:67" ht="12.75" customHeight="1" x14ac:dyDescent="0.2">
      <c r="A55" s="15"/>
      <c r="B55" s="51"/>
      <c r="C55" s="230"/>
      <c r="D55" s="230"/>
      <c r="E55" s="230"/>
      <c r="F55" s="230"/>
      <c r="G55" s="230"/>
      <c r="H55" s="230"/>
      <c r="I55" s="230"/>
      <c r="J55" s="230"/>
      <c r="K55" s="229"/>
      <c r="L55" s="229"/>
      <c r="M55" s="229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8"/>
      <c r="AB55" s="228"/>
      <c r="AC55" s="228"/>
      <c r="AD55" s="73"/>
      <c r="AE55" s="193">
        <f ca="1">IFERROR(IF(AD5="","",AD5),"")</f>
        <v>2026</v>
      </c>
      <c r="AF55" s="193"/>
      <c r="AG55" s="193"/>
      <c r="AH55" s="193"/>
      <c r="AI55" s="192" t="s">
        <v>6</v>
      </c>
      <c r="AJ55" s="192">
        <f ca="1">IFERROR(IF(AJ5="","",AJ5),"")</f>
        <v>11</v>
      </c>
      <c r="AK55" s="192"/>
      <c r="AL55" s="192" t="s">
        <v>7</v>
      </c>
      <c r="AM55" s="192">
        <f ca="1">IFERROR(IF(AN5="","",AN5),"")</f>
        <v>2</v>
      </c>
      <c r="AN55" s="192"/>
      <c r="AO55" s="188" t="s">
        <v>19</v>
      </c>
      <c r="AP55" s="17"/>
      <c r="AQ55" s="73"/>
      <c r="AR55" s="95"/>
      <c r="AS55" s="194" t="s">
        <v>109</v>
      </c>
      <c r="AT55" s="194"/>
      <c r="AU55" s="194"/>
      <c r="AV55" s="194"/>
      <c r="AW55" s="194"/>
      <c r="AX55" s="194"/>
      <c r="AY55" s="194"/>
      <c r="AZ55" s="194"/>
      <c r="BA55" s="194"/>
      <c r="BB55" s="194"/>
      <c r="BC55" s="194"/>
      <c r="BD55" s="194"/>
      <c r="BE55" s="194"/>
      <c r="BF55" s="194"/>
      <c r="BG55" s="97"/>
    </row>
    <row r="56" spans="1:67" ht="7.75" customHeight="1" x14ac:dyDescent="0.35">
      <c r="A56" s="15"/>
      <c r="B56" s="74"/>
      <c r="C56" s="195"/>
      <c r="D56" s="195"/>
      <c r="E56" s="195"/>
      <c r="F56" s="195"/>
      <c r="G56" s="195"/>
      <c r="H56" s="195"/>
      <c r="I56" s="195"/>
      <c r="J56" s="186"/>
      <c r="K56" s="186"/>
      <c r="L56" s="186"/>
      <c r="M56" s="75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5"/>
      <c r="AE56" s="193"/>
      <c r="AF56" s="193"/>
      <c r="AG56" s="193"/>
      <c r="AH56" s="193"/>
      <c r="AI56" s="188"/>
      <c r="AJ56" s="188"/>
      <c r="AK56" s="188"/>
      <c r="AL56" s="188"/>
      <c r="AM56" s="188"/>
      <c r="AN56" s="188"/>
      <c r="AO56" s="188"/>
      <c r="AP56" s="73"/>
      <c r="AQ56" s="73"/>
      <c r="AR56" s="95"/>
      <c r="AS56" s="20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97"/>
    </row>
    <row r="57" spans="1:67" ht="12.75" customHeight="1" x14ac:dyDescent="0.2">
      <c r="A57" s="15"/>
      <c r="B57" s="74"/>
      <c r="C57" s="196"/>
      <c r="D57" s="196"/>
      <c r="E57" s="196"/>
      <c r="F57" s="196"/>
      <c r="G57" s="196"/>
      <c r="H57" s="196"/>
      <c r="I57" s="196"/>
      <c r="J57" s="186"/>
      <c r="K57" s="186"/>
      <c r="L57" s="186"/>
      <c r="M57" s="200">
        <f ca="1">IFERROR(IF(Z32="","",Z32+IF(OR(AS36="",AS36="　"),N(Z49),0)),"")</f>
        <v>19527</v>
      </c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/>
      <c r="AQ57" s="73"/>
      <c r="AR57" s="95"/>
      <c r="AS57" s="238" t="s">
        <v>110</v>
      </c>
      <c r="AT57" s="238"/>
      <c r="AU57" s="238"/>
      <c r="AV57" s="238"/>
      <c r="AW57" s="238"/>
      <c r="AX57" s="238"/>
      <c r="AY57" s="238"/>
      <c r="AZ57" s="238"/>
      <c r="BA57" s="238"/>
      <c r="BB57" s="238"/>
      <c r="BC57" s="238"/>
      <c r="BD57" s="238"/>
      <c r="BE57" s="238"/>
      <c r="BF57" s="238"/>
      <c r="BG57" s="97"/>
    </row>
    <row r="58" spans="1:67" ht="12.75" customHeight="1" x14ac:dyDescent="0.2">
      <c r="A58" s="15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  <c r="Z58" s="200"/>
      <c r="AA58" s="200"/>
      <c r="AB58" s="200"/>
      <c r="AC58" s="200"/>
      <c r="AD58" s="200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73"/>
      <c r="AR58" s="95"/>
      <c r="AS58" s="238"/>
      <c r="AT58" s="238"/>
      <c r="AU58" s="238"/>
      <c r="AV58" s="238"/>
      <c r="AW58" s="238"/>
      <c r="AX58" s="238"/>
      <c r="AY58" s="238"/>
      <c r="AZ58" s="238"/>
      <c r="BA58" s="238"/>
      <c r="BB58" s="238"/>
      <c r="BC58" s="238"/>
      <c r="BD58" s="238"/>
      <c r="BE58" s="238"/>
      <c r="BF58" s="238"/>
      <c r="BG58" s="97"/>
    </row>
    <row r="59" spans="1:67" ht="9" customHeight="1" x14ac:dyDescent="0.2">
      <c r="A59" s="15"/>
      <c r="B59" s="73"/>
      <c r="C59" s="17"/>
      <c r="D59" s="17"/>
      <c r="E59" s="17"/>
      <c r="F59" s="17"/>
      <c r="G59" s="73"/>
      <c r="H59" s="73"/>
      <c r="I59" s="73"/>
      <c r="J59" s="73"/>
      <c r="K59" s="73"/>
      <c r="L59" s="73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73"/>
      <c r="AR59" s="95"/>
      <c r="AS59" s="169">
        <v>2026</v>
      </c>
      <c r="AT59" s="169"/>
      <c r="AU59" s="169"/>
      <c r="AV59" s="169"/>
      <c r="AW59" s="168" t="s">
        <v>6</v>
      </c>
      <c r="AX59" s="168"/>
      <c r="AY59" s="169">
        <v>11</v>
      </c>
      <c r="AZ59" s="169"/>
      <c r="BA59" s="168" t="s">
        <v>7</v>
      </c>
      <c r="BB59" s="168"/>
      <c r="BC59" s="169">
        <v>1</v>
      </c>
      <c r="BD59" s="169"/>
      <c r="BE59" s="168" t="s">
        <v>19</v>
      </c>
      <c r="BF59" s="168"/>
      <c r="BG59" s="97"/>
    </row>
    <row r="60" spans="1:67" ht="7.75" customHeight="1" x14ac:dyDescent="0.2">
      <c r="A60" s="15"/>
      <c r="B60" s="73"/>
      <c r="C60" s="73"/>
      <c r="D60" s="17"/>
      <c r="E60" s="17"/>
      <c r="F60" s="73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73"/>
      <c r="AQ60" s="73"/>
      <c r="AR60" s="95"/>
      <c r="AS60" s="169"/>
      <c r="AT60" s="169"/>
      <c r="AU60" s="169"/>
      <c r="AV60" s="169"/>
      <c r="AW60" s="168"/>
      <c r="AX60" s="168"/>
      <c r="AY60" s="169"/>
      <c r="AZ60" s="169"/>
      <c r="BA60" s="168"/>
      <c r="BB60" s="168"/>
      <c r="BC60" s="169"/>
      <c r="BD60" s="169"/>
      <c r="BE60" s="168"/>
      <c r="BF60" s="168"/>
      <c r="BG60" s="97"/>
    </row>
    <row r="61" spans="1:67" ht="13.5" customHeight="1" x14ac:dyDescent="0.2">
      <c r="A61" s="15"/>
      <c r="B61" s="17"/>
      <c r="C61" s="17"/>
      <c r="D61" s="188" t="s">
        <v>70</v>
      </c>
      <c r="E61" s="188"/>
      <c r="F61" s="198">
        <f>IFERROR(IF(AS59="","",AS59),"")</f>
        <v>2026</v>
      </c>
      <c r="G61" s="198"/>
      <c r="H61" s="198"/>
      <c r="I61" s="198"/>
      <c r="J61" s="199" t="s">
        <v>6</v>
      </c>
      <c r="K61" s="199"/>
      <c r="L61" s="201">
        <f>IFERROR(IF(AY59="","",AY59),"")</f>
        <v>11</v>
      </c>
      <c r="M61" s="201"/>
      <c r="N61" s="199" t="s">
        <v>7</v>
      </c>
      <c r="O61" s="199"/>
      <c r="P61" s="201">
        <f>IFERROR(IF(BC59="","",BC59),"")</f>
        <v>1</v>
      </c>
      <c r="Q61" s="201"/>
      <c r="R61" s="199" t="s">
        <v>8</v>
      </c>
      <c r="S61" s="199"/>
      <c r="T61" s="199"/>
      <c r="U61" s="189" t="s">
        <v>9</v>
      </c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7"/>
      <c r="AQ61" s="17"/>
      <c r="AR61" s="95"/>
      <c r="AS61" s="238" t="s">
        <v>102</v>
      </c>
      <c r="AT61" s="238"/>
      <c r="AU61" s="238"/>
      <c r="AV61" s="238"/>
      <c r="AW61" s="238"/>
      <c r="AX61" s="238"/>
      <c r="AY61" s="238"/>
      <c r="AZ61" s="238"/>
      <c r="BA61" s="92"/>
      <c r="BB61" s="14"/>
      <c r="BC61" s="14"/>
      <c r="BD61" s="14"/>
      <c r="BE61" s="14"/>
      <c r="BF61" s="14"/>
      <c r="BG61" s="97"/>
    </row>
    <row r="62" spans="1:67" ht="13.5" customHeight="1" x14ac:dyDescent="0.2">
      <c r="A62" s="15"/>
      <c r="B62" s="17"/>
      <c r="C62" s="77"/>
      <c r="D62" s="193">
        <f ca="1">IF($BK$10,AH7&amp;"・"&amp;(AH7+1),AH7)</f>
        <v>2026</v>
      </c>
      <c r="E62" s="193"/>
      <c r="F62" s="193"/>
      <c r="G62" s="193"/>
      <c r="H62" s="193"/>
      <c r="I62" s="193"/>
      <c r="J62" s="193"/>
      <c r="K62" s="188" t="s">
        <v>59</v>
      </c>
      <c r="L62" s="188"/>
      <c r="M62" s="188"/>
      <c r="N62" s="190" t="str">
        <f>IF(OR(AS36="",AS36="　"),BB63,BB62)</f>
        <v>固定資産税・都市計画税及び管理費等の清算金として</v>
      </c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190"/>
      <c r="AM62" s="190"/>
      <c r="AN62" s="190"/>
      <c r="AO62" s="190"/>
      <c r="AP62" s="190"/>
      <c r="AQ62" s="73"/>
      <c r="AR62" s="95"/>
      <c r="AS62" s="246" t="s">
        <v>115</v>
      </c>
      <c r="AT62" s="246"/>
      <c r="AU62" s="246"/>
      <c r="AV62" s="246"/>
      <c r="AW62" s="246"/>
      <c r="AX62" s="246"/>
      <c r="AY62" s="246"/>
      <c r="AZ62" s="248" t="s">
        <v>83</v>
      </c>
      <c r="BA62" s="248"/>
      <c r="BB62" s="235" t="s">
        <v>81</v>
      </c>
      <c r="BC62" s="235"/>
      <c r="BD62" s="235"/>
      <c r="BE62" s="235"/>
      <c r="BF62" s="235"/>
      <c r="BG62" s="97"/>
      <c r="BH62" s="3"/>
      <c r="BI62" s="3"/>
      <c r="BJ62" s="3"/>
    </row>
    <row r="63" spans="1:67" ht="13.3" customHeight="1" x14ac:dyDescent="0.2">
      <c r="A63" s="15"/>
      <c r="B63" s="78"/>
      <c r="C63" s="78"/>
      <c r="D63" s="78"/>
      <c r="E63" s="191"/>
      <c r="F63" s="191"/>
      <c r="G63" s="191"/>
      <c r="H63" s="191"/>
      <c r="I63" s="191"/>
      <c r="J63" s="189" t="s">
        <v>132</v>
      </c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7"/>
      <c r="AO63" s="17"/>
      <c r="AP63" s="73"/>
      <c r="AQ63" s="73"/>
      <c r="AR63" s="95"/>
      <c r="AS63" s="247" t="s">
        <v>116</v>
      </c>
      <c r="AT63" s="247"/>
      <c r="AU63" s="247"/>
      <c r="AV63" s="247"/>
      <c r="AW63" s="247"/>
      <c r="AX63" s="247"/>
      <c r="AY63" s="247"/>
      <c r="AZ63" s="248" t="s">
        <v>83</v>
      </c>
      <c r="BA63" s="248"/>
      <c r="BB63" s="235" t="s">
        <v>82</v>
      </c>
      <c r="BC63" s="235"/>
      <c r="BD63" s="235"/>
      <c r="BE63" s="235"/>
      <c r="BF63" s="235" t="s">
        <v>83</v>
      </c>
      <c r="BG63" s="97"/>
      <c r="BH63" s="3"/>
      <c r="BI63" s="3"/>
      <c r="BJ63" s="3"/>
    </row>
    <row r="64" spans="1:67" ht="4.3" customHeight="1" x14ac:dyDescent="0.2">
      <c r="A64" s="15"/>
      <c r="B64" s="73"/>
      <c r="C64" s="73"/>
      <c r="D64" s="17"/>
      <c r="E64" s="17"/>
      <c r="F64" s="73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73"/>
      <c r="AQ64" s="73"/>
      <c r="AR64" s="95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14"/>
      <c r="BG64" s="97"/>
      <c r="BH64" s="1"/>
      <c r="BI64" s="1"/>
      <c r="BJ64" s="1"/>
      <c r="BK64" s="1"/>
      <c r="BL64" s="1"/>
      <c r="BM64" s="1"/>
      <c r="BN64" s="1"/>
      <c r="BO64" s="1"/>
    </row>
    <row r="65" spans="1:67" ht="12.75" customHeight="1" x14ac:dyDescent="0.2">
      <c r="A65" s="15"/>
      <c r="B65" s="73"/>
      <c r="C65" s="56"/>
      <c r="D65" s="186" t="s">
        <v>84</v>
      </c>
      <c r="E65" s="186"/>
      <c r="F65" s="186"/>
      <c r="G65" s="186"/>
      <c r="H65" s="186"/>
      <c r="I65" s="189" t="str">
        <f>G5&amp;"　"&amp;G7</f>
        <v>　</v>
      </c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73"/>
      <c r="AR65" s="95"/>
      <c r="AS65" s="241"/>
      <c r="AT65" s="241"/>
      <c r="AU65" s="241"/>
      <c r="AV65" s="241"/>
      <c r="AW65" s="241"/>
      <c r="AX65" s="241"/>
      <c r="AY65" s="241"/>
      <c r="AZ65" s="241"/>
      <c r="BA65" s="241"/>
      <c r="BB65" s="241"/>
      <c r="BC65" s="241"/>
      <c r="BD65" s="241"/>
      <c r="BE65" s="241"/>
      <c r="BF65" s="241"/>
      <c r="BG65" s="97"/>
      <c r="BH65" s="1"/>
      <c r="BI65" s="1"/>
      <c r="BJ65" s="1"/>
      <c r="BK65" s="1"/>
      <c r="BL65" s="1"/>
      <c r="BM65" s="1"/>
      <c r="BN65" s="1"/>
      <c r="BO65" s="1"/>
    </row>
    <row r="66" spans="1:67" ht="12.75" customHeight="1" x14ac:dyDescent="0.2">
      <c r="A66" s="15"/>
      <c r="B66" s="73"/>
      <c r="C66" s="56"/>
      <c r="D66" s="186"/>
      <c r="E66" s="186"/>
      <c r="F66" s="186"/>
      <c r="G66" s="186"/>
      <c r="H66" s="186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73"/>
      <c r="AR66" s="95"/>
      <c r="AS66" s="241"/>
      <c r="AT66" s="241"/>
      <c r="AU66" s="241"/>
      <c r="AV66" s="241"/>
      <c r="AW66" s="241"/>
      <c r="AX66" s="241"/>
      <c r="AY66" s="241"/>
      <c r="AZ66" s="241"/>
      <c r="BA66" s="241"/>
      <c r="BB66" s="241"/>
      <c r="BC66" s="241"/>
      <c r="BD66" s="241"/>
      <c r="BE66" s="241"/>
      <c r="BF66" s="241"/>
      <c r="BG66" s="97"/>
    </row>
    <row r="67" spans="1:67" ht="12.75" customHeight="1" x14ac:dyDescent="0.2">
      <c r="A67" s="15"/>
      <c r="B67" s="73"/>
      <c r="C67" s="79"/>
      <c r="D67" s="186" t="s">
        <v>38</v>
      </c>
      <c r="E67" s="186"/>
      <c r="F67" s="186"/>
      <c r="G67" s="186"/>
      <c r="H67" s="186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73"/>
      <c r="AR67" s="95"/>
      <c r="AS67" s="241"/>
      <c r="AT67" s="241"/>
      <c r="AU67" s="241"/>
      <c r="AV67" s="241"/>
      <c r="AW67" s="241"/>
      <c r="AX67" s="241"/>
      <c r="AY67" s="241"/>
      <c r="AZ67" s="241"/>
      <c r="BA67" s="241"/>
      <c r="BB67" s="241"/>
      <c r="BC67" s="241"/>
      <c r="BD67" s="241"/>
      <c r="BE67" s="241"/>
      <c r="BF67" s="241"/>
      <c r="BG67" s="97"/>
    </row>
    <row r="68" spans="1:67" ht="12.75" customHeight="1" x14ac:dyDescent="0.2">
      <c r="A68" s="15"/>
      <c r="B68" s="73"/>
      <c r="C68" s="79"/>
      <c r="D68" s="186"/>
      <c r="E68" s="186"/>
      <c r="F68" s="186"/>
      <c r="G68" s="186"/>
      <c r="H68" s="186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73"/>
      <c r="AR68" s="95"/>
      <c r="AS68" s="238" t="s">
        <v>74</v>
      </c>
      <c r="AT68" s="238"/>
      <c r="AU68" s="238"/>
      <c r="AV68" s="238"/>
      <c r="AW68" s="238"/>
      <c r="AX68" s="238"/>
      <c r="AY68" s="238"/>
      <c r="AZ68" s="238"/>
      <c r="BA68" s="238"/>
      <c r="BB68" s="238"/>
      <c r="BC68" s="14"/>
      <c r="BD68" s="14"/>
      <c r="BE68" s="14"/>
      <c r="BF68" s="14"/>
      <c r="BG68" s="97"/>
    </row>
    <row r="69" spans="1:67" ht="12.75" customHeight="1" x14ac:dyDescent="0.2">
      <c r="A69" s="15"/>
      <c r="B69" s="73"/>
      <c r="C69" s="79"/>
      <c r="D69" s="186" t="s">
        <v>71</v>
      </c>
      <c r="E69" s="186"/>
      <c r="F69" s="186"/>
      <c r="G69" s="186"/>
      <c r="H69" s="186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80"/>
      <c r="AC69" s="187" t="s">
        <v>58</v>
      </c>
      <c r="AD69" s="187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7"/>
      <c r="AP69" s="73"/>
      <c r="AQ69" s="73"/>
      <c r="AR69" s="95"/>
      <c r="AS69" s="238"/>
      <c r="AT69" s="238"/>
      <c r="AU69" s="238"/>
      <c r="AV69" s="238"/>
      <c r="AW69" s="238"/>
      <c r="AX69" s="238"/>
      <c r="AY69" s="238"/>
      <c r="AZ69" s="238"/>
      <c r="BA69" s="238"/>
      <c r="BB69" s="238"/>
      <c r="BC69" s="14"/>
      <c r="BD69" s="14"/>
      <c r="BE69" s="14"/>
      <c r="BF69" s="14"/>
      <c r="BG69" s="97"/>
    </row>
    <row r="70" spans="1:67" ht="12.75" customHeight="1" x14ac:dyDescent="0.2">
      <c r="A70" s="15"/>
      <c r="B70" s="73"/>
      <c r="C70" s="79"/>
      <c r="D70" s="186"/>
      <c r="E70" s="186"/>
      <c r="F70" s="186"/>
      <c r="G70" s="186"/>
      <c r="H70" s="186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80"/>
      <c r="AC70" s="187"/>
      <c r="AD70" s="187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7"/>
      <c r="AP70" s="73"/>
      <c r="AQ70" s="73"/>
      <c r="AR70" s="95"/>
      <c r="AS70" s="241"/>
      <c r="AT70" s="241"/>
      <c r="AU70" s="241"/>
      <c r="AV70" s="241"/>
      <c r="AW70" s="241"/>
      <c r="AX70" s="241"/>
      <c r="AY70" s="241"/>
      <c r="AZ70" s="241"/>
      <c r="BA70" s="241"/>
      <c r="BB70" s="241"/>
      <c r="BC70" s="241"/>
      <c r="BD70" s="241"/>
      <c r="BE70" s="241"/>
      <c r="BF70" s="241"/>
      <c r="BG70" s="97"/>
    </row>
    <row r="71" spans="1:67" ht="12.75" customHeight="1" x14ac:dyDescent="0.2">
      <c r="A71" s="15"/>
      <c r="B71" s="73"/>
      <c r="C71" s="73"/>
      <c r="D71" s="73"/>
      <c r="E71" s="73"/>
      <c r="F71" s="17"/>
      <c r="G71" s="73"/>
      <c r="H71" s="17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81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73"/>
      <c r="AQ71" s="66"/>
      <c r="AR71" s="95"/>
      <c r="AS71" s="241"/>
      <c r="AT71" s="241"/>
      <c r="AU71" s="241"/>
      <c r="AV71" s="241"/>
      <c r="AW71" s="241"/>
      <c r="AX71" s="241"/>
      <c r="AY71" s="241"/>
      <c r="AZ71" s="241"/>
      <c r="BA71" s="241"/>
      <c r="BB71" s="241"/>
      <c r="BC71" s="241"/>
      <c r="BD71" s="241"/>
      <c r="BE71" s="241"/>
      <c r="BF71" s="241"/>
      <c r="BG71" s="97"/>
    </row>
    <row r="72" spans="1:67" ht="12.75" customHeight="1" x14ac:dyDescent="0.2">
      <c r="A72" s="15"/>
      <c r="B72" s="66"/>
      <c r="C72" s="72"/>
      <c r="D72" s="73"/>
      <c r="E72" s="73"/>
      <c r="F72" s="73"/>
      <c r="G72" s="82"/>
      <c r="H72" s="8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66"/>
      <c r="AQ72" s="66"/>
      <c r="AR72" s="95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97"/>
    </row>
    <row r="73" spans="1:67" ht="12.65" customHeight="1" x14ac:dyDescent="0.2"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"/>
      <c r="BG73" s="1"/>
    </row>
    <row r="74" spans="1:67" ht="12.65" customHeight="1" x14ac:dyDescent="0.2">
      <c r="AR74" s="12"/>
      <c r="AS74" s="12"/>
      <c r="AT74" s="12"/>
      <c r="AU74" s="12"/>
      <c r="AV74" s="12"/>
    </row>
  </sheetData>
  <sheetProtection algorithmName="SHA-512" hashValue="0oS2eZTpocTxfANU9++zwFBXBkjLQptwNA0RTlKBywHEGV/jkNIdrsR2Na+/VJ9xWA/uK9cugzrnex1133pxYg==" saltValue="KYd0FQBU5Ztd0sCbgoFW7A==" spinCount="100000" sheet="1" objects="1" scenarios="1"/>
  <mergeCells count="318">
    <mergeCell ref="AS70:BF71"/>
    <mergeCell ref="AS13:BF13"/>
    <mergeCell ref="AS16:BF16"/>
    <mergeCell ref="AS57:BF58"/>
    <mergeCell ref="AS68:BB69"/>
    <mergeCell ref="AS65:BF67"/>
    <mergeCell ref="AJ45:AN45"/>
    <mergeCell ref="AS17:BF19"/>
    <mergeCell ref="AM47:AN47"/>
    <mergeCell ref="AG47:AL47"/>
    <mergeCell ref="AH54:AI54"/>
    <mergeCell ref="AX46:BF46"/>
    <mergeCell ref="AS41:BF43"/>
    <mergeCell ref="AS62:AY62"/>
    <mergeCell ref="AS63:AY63"/>
    <mergeCell ref="AZ62:BA62"/>
    <mergeCell ref="AZ63:BA63"/>
    <mergeCell ref="BB62:BF62"/>
    <mergeCell ref="BB21:BF21"/>
    <mergeCell ref="AS22:BF25"/>
    <mergeCell ref="AS27:BA27"/>
    <mergeCell ref="AS36:AW37"/>
    <mergeCell ref="AX36:BF37"/>
    <mergeCell ref="C21:AQ21"/>
    <mergeCell ref="BB63:BF63"/>
    <mergeCell ref="BK18:BO18"/>
    <mergeCell ref="BK19:BO19"/>
    <mergeCell ref="AY48:BC48"/>
    <mergeCell ref="AS39:AY40"/>
    <mergeCell ref="AS14:AY15"/>
    <mergeCell ref="AS49:BF50"/>
    <mergeCell ref="AS55:BF55"/>
    <mergeCell ref="AS53:AY54"/>
    <mergeCell ref="AZ53:BF54"/>
    <mergeCell ref="AS45:BA45"/>
    <mergeCell ref="AS61:AZ61"/>
    <mergeCell ref="BA59:BB60"/>
    <mergeCell ref="BE59:BF60"/>
    <mergeCell ref="AY59:AZ60"/>
    <mergeCell ref="BC59:BD60"/>
    <mergeCell ref="AW59:AX60"/>
    <mergeCell ref="AS59:AV60"/>
    <mergeCell ref="BH18:BJ18"/>
    <mergeCell ref="BH19:BJ19"/>
    <mergeCell ref="BK14:BO14"/>
    <mergeCell ref="AS48:AW48"/>
    <mergeCell ref="AS33:BF35"/>
    <mergeCell ref="AS46:AV46"/>
    <mergeCell ref="BP14:BU21"/>
    <mergeCell ref="O47:S47"/>
    <mergeCell ref="AG48:AL48"/>
    <mergeCell ref="Z49:AH50"/>
    <mergeCell ref="J47:K47"/>
    <mergeCell ref="I49:J50"/>
    <mergeCell ref="N53:AC55"/>
    <mergeCell ref="AE48:AF48"/>
    <mergeCell ref="V47:W47"/>
    <mergeCell ref="AE47:AF47"/>
    <mergeCell ref="D47:I47"/>
    <mergeCell ref="AI49:AJ50"/>
    <mergeCell ref="K54:M55"/>
    <mergeCell ref="C54:J55"/>
    <mergeCell ref="J48:AD48"/>
    <mergeCell ref="AJ54:AN54"/>
    <mergeCell ref="K49:Y50"/>
    <mergeCell ref="AS21:BA21"/>
    <mergeCell ref="C14:E14"/>
    <mergeCell ref="AI31:AJ31"/>
    <mergeCell ref="AF40:AG41"/>
    <mergeCell ref="AM55:AN56"/>
    <mergeCell ref="AO55:AO56"/>
    <mergeCell ref="AE55:AH56"/>
    <mergeCell ref="BP1:BU2"/>
    <mergeCell ref="BK5:BO5"/>
    <mergeCell ref="BK3:BO3"/>
    <mergeCell ref="BH5:BJ5"/>
    <mergeCell ref="BH3:BJ3"/>
    <mergeCell ref="BK7:BO7"/>
    <mergeCell ref="BH7:BJ7"/>
    <mergeCell ref="BH11:BJ11"/>
    <mergeCell ref="BH13:BJ13"/>
    <mergeCell ref="BH1:BO1"/>
    <mergeCell ref="BK2:BO2"/>
    <mergeCell ref="BK6:BO6"/>
    <mergeCell ref="BH6:BJ6"/>
    <mergeCell ref="BH2:BJ2"/>
    <mergeCell ref="BP3:BU13"/>
    <mergeCell ref="BK11:BO11"/>
    <mergeCell ref="BK13:BO13"/>
    <mergeCell ref="BK10:BO10"/>
    <mergeCell ref="BK8:BO8"/>
    <mergeCell ref="AS26:BF26"/>
    <mergeCell ref="AX28:BF28"/>
    <mergeCell ref="C56:I57"/>
    <mergeCell ref="Z23:AA23"/>
    <mergeCell ref="AS28:AV28"/>
    <mergeCell ref="F61:I61"/>
    <mergeCell ref="D61:E61"/>
    <mergeCell ref="R61:T61"/>
    <mergeCell ref="M57:AD59"/>
    <mergeCell ref="N61:O61"/>
    <mergeCell ref="U61:AO61"/>
    <mergeCell ref="J61:K61"/>
    <mergeCell ref="L61:M61"/>
    <mergeCell ref="P61:Q61"/>
    <mergeCell ref="J56:L57"/>
    <mergeCell ref="AE57:AP59"/>
    <mergeCell ref="D24:J24"/>
    <mergeCell ref="D27:J27"/>
    <mergeCell ref="O25:AQ25"/>
    <mergeCell ref="C40:F40"/>
    <mergeCell ref="AI42:AN42"/>
    <mergeCell ref="AL41:AM41"/>
    <mergeCell ref="AN41:AQ41"/>
    <mergeCell ref="D69:H70"/>
    <mergeCell ref="I69:AA70"/>
    <mergeCell ref="AC69:AD70"/>
    <mergeCell ref="AE69:AN70"/>
    <mergeCell ref="K62:M62"/>
    <mergeCell ref="J63:AM63"/>
    <mergeCell ref="N62:AP62"/>
    <mergeCell ref="E63:I63"/>
    <mergeCell ref="I65:AP66"/>
    <mergeCell ref="D65:H66"/>
    <mergeCell ref="D67:H68"/>
    <mergeCell ref="AI55:AI56"/>
    <mergeCell ref="AJ55:AK56"/>
    <mergeCell ref="AL55:AL56"/>
    <mergeCell ref="D62:J62"/>
    <mergeCell ref="AD29:AH29"/>
    <mergeCell ref="AI29:AJ29"/>
    <mergeCell ref="AI39:AP39"/>
    <mergeCell ref="X47:AB47"/>
    <mergeCell ref="S39:T39"/>
    <mergeCell ref="S40:T40"/>
    <mergeCell ref="S41:T41"/>
    <mergeCell ref="Y46:AB46"/>
    <mergeCell ref="M46:X46"/>
    <mergeCell ref="AC46:AP46"/>
    <mergeCell ref="V45:W45"/>
    <mergeCell ref="AO45:AP45"/>
    <mergeCell ref="N42:R42"/>
    <mergeCell ref="W40:Y41"/>
    <mergeCell ref="Z40:AE41"/>
    <mergeCell ref="Q44:S44"/>
    <mergeCell ref="AC44:AE44"/>
    <mergeCell ref="L45:N45"/>
    <mergeCell ref="L47:N47"/>
    <mergeCell ref="T47:U47"/>
    <mergeCell ref="AC47:AD47"/>
    <mergeCell ref="AI40:AP40"/>
    <mergeCell ref="AI41:AK41"/>
    <mergeCell ref="AF45:AG45"/>
    <mergeCell ref="AA31:AB31"/>
    <mergeCell ref="C31:J31"/>
    <mergeCell ref="Y28:AB28"/>
    <mergeCell ref="K32:Y33"/>
    <mergeCell ref="Z32:AH33"/>
    <mergeCell ref="AF44:AH44"/>
    <mergeCell ref="AH27:AL27"/>
    <mergeCell ref="K29:O29"/>
    <mergeCell ref="O45:S45"/>
    <mergeCell ref="Z45:AA45"/>
    <mergeCell ref="AB45:AC45"/>
    <mergeCell ref="R27:S27"/>
    <mergeCell ref="W27:X27"/>
    <mergeCell ref="Y27:Z27"/>
    <mergeCell ref="T27:V27"/>
    <mergeCell ref="AD27:AE27"/>
    <mergeCell ref="Y29:Z29"/>
    <mergeCell ref="N40:R40"/>
    <mergeCell ref="J45:K45"/>
    <mergeCell ref="AD45:AE45"/>
    <mergeCell ref="AD36:AQ37"/>
    <mergeCell ref="AI32:AJ33"/>
    <mergeCell ref="AD31:AH31"/>
    <mergeCell ref="T29:X29"/>
    <mergeCell ref="X45:Y45"/>
    <mergeCell ref="T45:U45"/>
    <mergeCell ref="S42:T42"/>
    <mergeCell ref="G39:M39"/>
    <mergeCell ref="G40:M40"/>
    <mergeCell ref="G41:M41"/>
    <mergeCell ref="G42:M42"/>
    <mergeCell ref="W44:AB44"/>
    <mergeCell ref="W36:AC37"/>
    <mergeCell ref="T44:V44"/>
    <mergeCell ref="C26:I26"/>
    <mergeCell ref="D45:I45"/>
    <mergeCell ref="C39:F39"/>
    <mergeCell ref="C41:F41"/>
    <mergeCell ref="C42:F42"/>
    <mergeCell ref="P29:Q29"/>
    <mergeCell ref="I32:J33"/>
    <mergeCell ref="K44:P44"/>
    <mergeCell ref="P27:Q27"/>
    <mergeCell ref="K31:Z31"/>
    <mergeCell ref="R29:S29"/>
    <mergeCell ref="AH7:AK8"/>
    <mergeCell ref="C7:F8"/>
    <mergeCell ref="AC23:AD23"/>
    <mergeCell ref="Z24:AA24"/>
    <mergeCell ref="N41:R41"/>
    <mergeCell ref="E36:V37"/>
    <mergeCell ref="AM24:AN24"/>
    <mergeCell ref="D23:J23"/>
    <mergeCell ref="B36:D37"/>
    <mergeCell ref="AC24:AD24"/>
    <mergeCell ref="AF27:AG27"/>
    <mergeCell ref="AA29:AB29"/>
    <mergeCell ref="N23:P23"/>
    <mergeCell ref="M28:X28"/>
    <mergeCell ref="AA26:AC27"/>
    <mergeCell ref="AE23:AH23"/>
    <mergeCell ref="AE24:AH24"/>
    <mergeCell ref="N24:P24"/>
    <mergeCell ref="R23:U23"/>
    <mergeCell ref="W23:X23"/>
    <mergeCell ref="K27:O27"/>
    <mergeCell ref="W24:X24"/>
    <mergeCell ref="R24:U24"/>
    <mergeCell ref="AC28:AP28"/>
    <mergeCell ref="C13:E13"/>
    <mergeCell ref="X15:Z15"/>
    <mergeCell ref="Y5:AC6"/>
    <mergeCell ref="AZ5:BF6"/>
    <mergeCell ref="AS5:AY6"/>
    <mergeCell ref="AS7:AY8"/>
    <mergeCell ref="AB19:AC19"/>
    <mergeCell ref="AF18:AH19"/>
    <mergeCell ref="BH14:BJ14"/>
    <mergeCell ref="AM13:AQ13"/>
    <mergeCell ref="AN5:AO6"/>
    <mergeCell ref="AP5:AQ6"/>
    <mergeCell ref="AD5:AG6"/>
    <mergeCell ref="BH8:BJ8"/>
    <mergeCell ref="AZ7:BF8"/>
    <mergeCell ref="AS9:BF11"/>
    <mergeCell ref="BH10:BJ10"/>
    <mergeCell ref="AL7:AM8"/>
    <mergeCell ref="AN7:AO8"/>
    <mergeCell ref="AP7:AQ8"/>
    <mergeCell ref="AA13:AG13"/>
    <mergeCell ref="AA14:AG14"/>
    <mergeCell ref="W10:AP11"/>
    <mergeCell ref="X14:Z14"/>
    <mergeCell ref="I18:K18"/>
    <mergeCell ref="I19:K19"/>
    <mergeCell ref="Q18:R18"/>
    <mergeCell ref="Q19:R19"/>
    <mergeCell ref="AB18:AC18"/>
    <mergeCell ref="AD7:AG8"/>
    <mergeCell ref="K22:AQ22"/>
    <mergeCell ref="X16:Z16"/>
    <mergeCell ref="AW2:BE3"/>
    <mergeCell ref="AS2:AV3"/>
    <mergeCell ref="AD2:AQ2"/>
    <mergeCell ref="AD3:AQ3"/>
    <mergeCell ref="L19:P19"/>
    <mergeCell ref="W18:AA18"/>
    <mergeCell ref="W19:AA19"/>
    <mergeCell ref="X13:Z13"/>
    <mergeCell ref="S18:V19"/>
    <mergeCell ref="F13:L13"/>
    <mergeCell ref="F14:L14"/>
    <mergeCell ref="F15:L15"/>
    <mergeCell ref="M14:P14"/>
    <mergeCell ref="E10:V11"/>
    <mergeCell ref="AH13:AL13"/>
    <mergeCell ref="F16:L16"/>
    <mergeCell ref="AD1:AI1"/>
    <mergeCell ref="AJ1:AQ1"/>
    <mergeCell ref="O1:AC3"/>
    <mergeCell ref="AM27:AN27"/>
    <mergeCell ref="K23:M23"/>
    <mergeCell ref="K24:M24"/>
    <mergeCell ref="AJ24:AK24"/>
    <mergeCell ref="B2:K3"/>
    <mergeCell ref="L2:N3"/>
    <mergeCell ref="B10:D11"/>
    <mergeCell ref="C15:E15"/>
    <mergeCell ref="C16:E16"/>
    <mergeCell ref="AI18:AO19"/>
    <mergeCell ref="C18:H18"/>
    <mergeCell ref="C19:H19"/>
    <mergeCell ref="C22:J22"/>
    <mergeCell ref="AM23:AN23"/>
    <mergeCell ref="M13:Q13"/>
    <mergeCell ref="R13:V13"/>
    <mergeCell ref="L18:P18"/>
    <mergeCell ref="AJ23:AK23"/>
    <mergeCell ref="G7:AC8"/>
    <mergeCell ref="AP18:AQ19"/>
    <mergeCell ref="AA15:AG15"/>
    <mergeCell ref="I71:AA72"/>
    <mergeCell ref="I67:AP68"/>
    <mergeCell ref="G5:X6"/>
    <mergeCell ref="AH14:AK14"/>
    <mergeCell ref="AM14:AP14"/>
    <mergeCell ref="AH15:AK15"/>
    <mergeCell ref="AM15:AP15"/>
    <mergeCell ref="AH16:AK16"/>
    <mergeCell ref="AM16:AP16"/>
    <mergeCell ref="M15:P15"/>
    <mergeCell ref="R15:U15"/>
    <mergeCell ref="R14:U14"/>
    <mergeCell ref="R16:U16"/>
    <mergeCell ref="M16:P16"/>
    <mergeCell ref="C44:J44"/>
    <mergeCell ref="D29:J29"/>
    <mergeCell ref="N39:R39"/>
    <mergeCell ref="AH5:AI6"/>
    <mergeCell ref="AJ5:AK6"/>
    <mergeCell ref="AL5:AM6"/>
    <mergeCell ref="C5:F6"/>
    <mergeCell ref="AH45:AI45"/>
    <mergeCell ref="AA16:AG16"/>
    <mergeCell ref="AM48:AN48"/>
  </mergeCells>
  <phoneticPr fontId="1"/>
  <conditionalFormatting sqref="AD5:AQ6">
    <cfRule type="expression" dxfId="3" priority="2">
      <formula>$BK$8&lt;&gt;"OK"</formula>
    </cfRule>
  </conditionalFormatting>
  <conditionalFormatting sqref="AH7:AQ8">
    <cfRule type="expression" dxfId="2" priority="1">
      <formula>$BK$8&lt;&gt;"OK"</formula>
    </cfRule>
  </conditionalFormatting>
  <dataValidations count="10">
    <dataValidation type="list" allowBlank="1" showInputMessage="1" showErrorMessage="1" sqref="AI41" xr:uid="{CFB0587D-96B2-41F4-888E-E0DC626A97FA}">
      <formula1>"　,前月,当月"</formula1>
    </dataValidation>
    <dataValidation type="list" allowBlank="1" showInputMessage="1" showErrorMessage="1" sqref="AS48" xr:uid="{EF5C4841-258C-452E-88E5-294A4BC482F8}">
      <formula1>"　,次月分"</formula1>
    </dataValidation>
    <dataValidation type="list" allowBlank="1" showInputMessage="1" showErrorMessage="1" sqref="AN7:AO8" xr:uid="{8E61CBFE-949B-4E01-81D9-25CF19A245F2}">
      <formula1>"1,4"</formula1>
    </dataValidation>
    <dataValidation type="list" allowBlank="1" showInputMessage="1" showErrorMessage="1" sqref="AS28 AS46" xr:uid="{46060F28-7D4F-4BB5-92CE-943F6A8197AA}">
      <formula1>"切捨て,切上げ,四捨五入"</formula1>
    </dataValidation>
    <dataValidation type="whole" allowBlank="1" showInputMessage="1" showErrorMessage="1" error="引渡日をご確認ください" sqref="AD5:AG6" xr:uid="{3DD54603-ECA0-4784-9DB6-AF18732F7DFC}">
      <formula1>2000</formula1>
      <formula2>2100</formula2>
    </dataValidation>
    <dataValidation type="whole" allowBlank="1" showInputMessage="1" showErrorMessage="1" error="引渡日をご確認ください" sqref="AJ5:AK6" xr:uid="{5442EB67-318F-4D4C-9858-F10E6D3FAA8E}">
      <formula1>1</formula1>
      <formula2>12</formula2>
    </dataValidation>
    <dataValidation type="custom" allowBlank="1" showInputMessage="1" showErrorMessage="1" error="引渡日をご確認ください" sqref="AN5:AO6" xr:uid="{BAFCEE59-4328-43FC-AACF-4B77D0647342}">
      <formula1>AND(DAY(DATE(AD5,AJ5,AN5))=AN5,      DATE(AD5,AJ5,AN5)&gt;=DATE(AH7,AN7,1),      DATE(AD5,AJ5,AN5)&lt;=EDATE(DATE(AH7,AN7,1),12)-1)</formula1>
    </dataValidation>
    <dataValidation type="list" allowBlank="1" showInputMessage="1" showErrorMessage="1" sqref="AS21:BA21" xr:uid="{00000000-0002-0000-0000-000009000000}">
      <formula1>"　,前年度税額で清算（差額精算なし）,前年度税額で清算（差額精算あり）"</formula1>
    </dataValidation>
    <dataValidation type="list" allowBlank="1" showInputMessage="1" showErrorMessage="1" sqref="AS36" xr:uid="{B19B8EA9-2757-43F3-B9E2-6C8D5422B679}">
      <formula1>"　,清算なし,別紙参照"</formula1>
    </dataValidation>
    <dataValidation type="list" allowBlank="1" showInputMessage="1" showErrorMessage="1" sqref="AI42:AN42" xr:uid="{BB924C8D-C8A9-464E-84C4-3494AAE0E4CD}">
      <formula1>"　 ,口座振替,口座振込み,支払い"</formula1>
    </dataValidation>
  </dataValidations>
  <pageMargins left="0.59055118110236227" right="0.19685039370078741" top="0.59055118110236227" bottom="0.19685039370078741" header="0.19685039370078741" footer="0"/>
  <pageSetup paperSize="9" orientation="portrait" r:id="rId1"/>
  <headerFooter alignWithMargins="0">
    <oddFooter>&amp;R&amp;"メイリオ,レギュラー"&amp;10&amp;K00-023Copyright © 2026 スモエク All Rights Reserved.</oddFooter>
  </headerFooter>
  <ignoredErrors>
    <ignoredError sqref="B10 B36" numberStoredAsText="1"/>
    <ignoredError sqref="AJ5 AN5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842F-9BC1-4863-BA2C-167DC390B28D}">
  <sheetPr>
    <pageSetUpPr fitToPage="1"/>
  </sheetPr>
  <dimension ref="A1:DG74"/>
  <sheetViews>
    <sheetView zoomScaleNormal="100" zoomScaleSheetLayoutView="100" workbookViewId="0">
      <selection activeCell="J63" sqref="J63:AM63"/>
    </sheetView>
  </sheetViews>
  <sheetFormatPr defaultColWidth="2.23046875" defaultRowHeight="12.65" customHeight="1" x14ac:dyDescent="0.2"/>
  <cols>
    <col min="1" max="42" width="2.23046875" style="3"/>
    <col min="43" max="59" width="2.23046875" style="2"/>
    <col min="60" max="62" width="2.23046875" style="2" hidden="1" customWidth="1"/>
    <col min="63" max="67" width="2.23046875" style="3" hidden="1" customWidth="1"/>
    <col min="68" max="75" width="2.23046875" style="3" customWidth="1"/>
    <col min="76" max="16384" width="2.23046875" style="3"/>
  </cols>
  <sheetData>
    <row r="1" spans="1:75" ht="12.7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6"/>
      <c r="N1" s="6"/>
      <c r="O1" s="121" t="s">
        <v>77</v>
      </c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19" t="s">
        <v>41</v>
      </c>
      <c r="AE1" s="119"/>
      <c r="AF1" s="119"/>
      <c r="AG1" s="119"/>
      <c r="AH1" s="119"/>
      <c r="AI1" s="119"/>
      <c r="AJ1" s="120">
        <f ca="1">TODAY()</f>
        <v>46328</v>
      </c>
      <c r="AK1" s="120"/>
      <c r="AL1" s="120"/>
      <c r="AM1" s="120"/>
      <c r="AN1" s="120"/>
      <c r="AO1" s="120"/>
      <c r="AP1" s="120"/>
      <c r="AQ1" s="120"/>
      <c r="AR1" s="95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97"/>
      <c r="BH1" s="148" t="s">
        <v>52</v>
      </c>
      <c r="BI1" s="148"/>
      <c r="BJ1" s="148"/>
      <c r="BK1" s="148"/>
      <c r="BL1" s="148"/>
      <c r="BM1" s="148"/>
      <c r="BN1" s="148"/>
      <c r="BO1" s="148"/>
      <c r="BP1" s="204" t="s">
        <v>80</v>
      </c>
      <c r="BQ1" s="205"/>
      <c r="BR1" s="205"/>
      <c r="BS1" s="205"/>
      <c r="BT1" s="205"/>
      <c r="BU1" s="206"/>
      <c r="BW1" s="101"/>
    </row>
    <row r="2" spans="1:75" ht="12.75" customHeight="1" x14ac:dyDescent="0.2">
      <c r="A2" s="6"/>
      <c r="B2" s="124" t="s">
        <v>118</v>
      </c>
      <c r="C2" s="124"/>
      <c r="D2" s="124"/>
      <c r="E2" s="124"/>
      <c r="F2" s="124"/>
      <c r="G2" s="124"/>
      <c r="H2" s="124"/>
      <c r="I2" s="124"/>
      <c r="J2" s="124"/>
      <c r="K2" s="124"/>
      <c r="L2" s="125" t="s">
        <v>69</v>
      </c>
      <c r="M2" s="125"/>
      <c r="N2" s="125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40" t="s">
        <v>119</v>
      </c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95"/>
      <c r="AS2" s="138" t="s">
        <v>79</v>
      </c>
      <c r="AT2" s="138"/>
      <c r="AU2" s="138"/>
      <c r="AV2" s="138"/>
      <c r="AW2" s="136" t="s">
        <v>78</v>
      </c>
      <c r="AX2" s="136"/>
      <c r="AY2" s="136"/>
      <c r="AZ2" s="136"/>
      <c r="BA2" s="136"/>
      <c r="BB2" s="136"/>
      <c r="BC2" s="136"/>
      <c r="BD2" s="136"/>
      <c r="BE2" s="136"/>
      <c r="BF2" s="83"/>
      <c r="BG2" s="97"/>
      <c r="BH2" s="160" t="s">
        <v>34</v>
      </c>
      <c r="BI2" s="160"/>
      <c r="BJ2" s="160"/>
      <c r="BK2" s="210">
        <f ca="1">DATE(AD5,AJ5,AN5)</f>
        <v>46389</v>
      </c>
      <c r="BL2" s="210"/>
      <c r="BM2" s="210"/>
      <c r="BN2" s="210"/>
      <c r="BO2" s="210"/>
      <c r="BP2" s="207"/>
      <c r="BQ2" s="208"/>
      <c r="BR2" s="208"/>
      <c r="BS2" s="208"/>
      <c r="BT2" s="208"/>
      <c r="BU2" s="209"/>
    </row>
    <row r="3" spans="1:75" ht="12.75" customHeight="1" x14ac:dyDescent="0.3">
      <c r="A3" s="18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5"/>
      <c r="M3" s="125"/>
      <c r="N3" s="125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40" t="s">
        <v>120</v>
      </c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95"/>
      <c r="AS3" s="139"/>
      <c r="AT3" s="139"/>
      <c r="AU3" s="139"/>
      <c r="AV3" s="139"/>
      <c r="AW3" s="137"/>
      <c r="AX3" s="137"/>
      <c r="AY3" s="137"/>
      <c r="AZ3" s="137"/>
      <c r="BA3" s="137"/>
      <c r="BB3" s="137"/>
      <c r="BC3" s="137"/>
      <c r="BD3" s="137"/>
      <c r="BE3" s="137"/>
      <c r="BF3" s="83"/>
      <c r="BG3" s="97"/>
      <c r="BH3" s="160" t="s">
        <v>35</v>
      </c>
      <c r="BI3" s="160"/>
      <c r="BJ3" s="160"/>
      <c r="BK3" s="148">
        <f>AD5</f>
        <v>2027</v>
      </c>
      <c r="BL3" s="148"/>
      <c r="BM3" s="148"/>
      <c r="BN3" s="148"/>
      <c r="BO3" s="148"/>
      <c r="BP3" s="211" t="s">
        <v>104</v>
      </c>
      <c r="BQ3" s="212"/>
      <c r="BR3" s="212"/>
      <c r="BS3" s="212"/>
      <c r="BT3" s="212"/>
      <c r="BU3" s="213"/>
    </row>
    <row r="4" spans="1:75" ht="9" customHeight="1" x14ac:dyDescent="0.2">
      <c r="A4" s="14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5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97"/>
      <c r="BH4" s="4"/>
      <c r="BI4" s="4"/>
      <c r="BJ4" s="4"/>
      <c r="BK4" s="5"/>
      <c r="BL4" s="5"/>
      <c r="BM4" s="5"/>
      <c r="BN4" s="5"/>
      <c r="BO4" s="5"/>
      <c r="BP4" s="211"/>
      <c r="BQ4" s="212"/>
      <c r="BR4" s="212"/>
      <c r="BS4" s="212"/>
      <c r="BT4" s="212"/>
      <c r="BU4" s="213"/>
    </row>
    <row r="5" spans="1:75" ht="11.6" customHeight="1" x14ac:dyDescent="0.2">
      <c r="B5" s="14"/>
      <c r="C5" s="111" t="s">
        <v>63</v>
      </c>
      <c r="D5" s="112"/>
      <c r="E5" s="112"/>
      <c r="F5" s="113"/>
      <c r="G5" s="104" t="s">
        <v>121</v>
      </c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11" t="s">
        <v>42</v>
      </c>
      <c r="Z5" s="112"/>
      <c r="AA5" s="112"/>
      <c r="AB5" s="112"/>
      <c r="AC5" s="113"/>
      <c r="AD5" s="110">
        <v>2027</v>
      </c>
      <c r="AE5" s="110"/>
      <c r="AF5" s="110"/>
      <c r="AG5" s="110"/>
      <c r="AH5" s="109" t="s">
        <v>6</v>
      </c>
      <c r="AI5" s="109"/>
      <c r="AJ5" s="110">
        <v>1</v>
      </c>
      <c r="AK5" s="110"/>
      <c r="AL5" s="109" t="s">
        <v>15</v>
      </c>
      <c r="AM5" s="109"/>
      <c r="AN5" s="110">
        <f ca="1">DAY(TODAY())</f>
        <v>2</v>
      </c>
      <c r="AO5" s="110"/>
      <c r="AP5" s="109" t="s">
        <v>19</v>
      </c>
      <c r="AQ5" s="109"/>
      <c r="AR5" s="95"/>
      <c r="AS5" s="147" t="s">
        <v>72</v>
      </c>
      <c r="AT5" s="147"/>
      <c r="AU5" s="147"/>
      <c r="AV5" s="147"/>
      <c r="AW5" s="147"/>
      <c r="AX5" s="147"/>
      <c r="AY5" s="147"/>
      <c r="AZ5" s="146" t="s">
        <v>91</v>
      </c>
      <c r="BA5" s="146"/>
      <c r="BB5" s="146"/>
      <c r="BC5" s="146"/>
      <c r="BD5" s="146"/>
      <c r="BE5" s="146"/>
      <c r="BF5" s="146"/>
      <c r="BG5" s="97"/>
      <c r="BH5" s="160" t="s">
        <v>51</v>
      </c>
      <c r="BI5" s="160"/>
      <c r="BJ5" s="160"/>
      <c r="BK5" s="210">
        <f>DATE(AH7,AN7,1)</f>
        <v>46113</v>
      </c>
      <c r="BL5" s="210"/>
      <c r="BM5" s="210"/>
      <c r="BN5" s="210"/>
      <c r="BO5" s="210"/>
      <c r="BP5" s="211"/>
      <c r="BQ5" s="212"/>
      <c r="BR5" s="212"/>
      <c r="BS5" s="212"/>
      <c r="BT5" s="212"/>
      <c r="BU5" s="213"/>
    </row>
    <row r="6" spans="1:75" ht="11.6" customHeight="1" x14ac:dyDescent="0.2">
      <c r="B6" s="14"/>
      <c r="C6" s="114"/>
      <c r="D6" s="115"/>
      <c r="E6" s="115"/>
      <c r="F6" s="116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14"/>
      <c r="Z6" s="115"/>
      <c r="AA6" s="115"/>
      <c r="AB6" s="115"/>
      <c r="AC6" s="116"/>
      <c r="AD6" s="110"/>
      <c r="AE6" s="110"/>
      <c r="AF6" s="110"/>
      <c r="AG6" s="110"/>
      <c r="AH6" s="109"/>
      <c r="AI6" s="109"/>
      <c r="AJ6" s="110"/>
      <c r="AK6" s="110"/>
      <c r="AL6" s="109"/>
      <c r="AM6" s="109"/>
      <c r="AN6" s="110"/>
      <c r="AO6" s="110"/>
      <c r="AP6" s="109"/>
      <c r="AQ6" s="109"/>
      <c r="AR6" s="95"/>
      <c r="AS6" s="147"/>
      <c r="AT6" s="147"/>
      <c r="AU6" s="147"/>
      <c r="AV6" s="147"/>
      <c r="AW6" s="147"/>
      <c r="AX6" s="147"/>
      <c r="AY6" s="147"/>
      <c r="AZ6" s="146"/>
      <c r="BA6" s="146"/>
      <c r="BB6" s="146"/>
      <c r="BC6" s="146"/>
      <c r="BD6" s="146"/>
      <c r="BE6" s="146"/>
      <c r="BF6" s="146"/>
      <c r="BG6" s="97"/>
      <c r="BH6" s="160" t="s">
        <v>60</v>
      </c>
      <c r="BI6" s="160"/>
      <c r="BJ6" s="160"/>
      <c r="BK6" s="148">
        <f>IF(MONTH(BK5)=1,YEAR(BK5),YEAR(BK5)+1)</f>
        <v>2027</v>
      </c>
      <c r="BL6" s="148"/>
      <c r="BM6" s="148"/>
      <c r="BN6" s="148"/>
      <c r="BO6" s="148"/>
      <c r="BP6" s="211"/>
      <c r="BQ6" s="212"/>
      <c r="BR6" s="212"/>
      <c r="BS6" s="212"/>
      <c r="BT6" s="212"/>
      <c r="BU6" s="213"/>
    </row>
    <row r="7" spans="1:75" ht="11.6" customHeight="1" x14ac:dyDescent="0.2">
      <c r="B7" s="14"/>
      <c r="C7" s="111" t="s">
        <v>64</v>
      </c>
      <c r="D7" s="112"/>
      <c r="E7" s="112"/>
      <c r="F7" s="113"/>
      <c r="G7" s="110" t="s">
        <v>122</v>
      </c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1" t="s">
        <v>66</v>
      </c>
      <c r="AE7" s="112"/>
      <c r="AF7" s="112"/>
      <c r="AG7" s="113"/>
      <c r="AH7" s="162">
        <f>IFERROR(IF(OR(AJ5="",AN7="",AD5=""),"",IF(AJ5&gt;=AN7,AD5,AD5-1)),"")</f>
        <v>2026</v>
      </c>
      <c r="AI7" s="162"/>
      <c r="AJ7" s="162"/>
      <c r="AK7" s="162"/>
      <c r="AL7" s="109" t="s">
        <v>6</v>
      </c>
      <c r="AM7" s="109"/>
      <c r="AN7" s="110">
        <v>4</v>
      </c>
      <c r="AO7" s="110"/>
      <c r="AP7" s="109" t="s">
        <v>15</v>
      </c>
      <c r="AQ7" s="109"/>
      <c r="AR7" s="95"/>
      <c r="AS7" s="147" t="s">
        <v>92</v>
      </c>
      <c r="AT7" s="147"/>
      <c r="AU7" s="147"/>
      <c r="AV7" s="147"/>
      <c r="AW7" s="147"/>
      <c r="AX7" s="147"/>
      <c r="AY7" s="147"/>
      <c r="AZ7" s="150" t="s">
        <v>85</v>
      </c>
      <c r="BA7" s="150"/>
      <c r="BB7" s="150"/>
      <c r="BC7" s="150"/>
      <c r="BD7" s="150"/>
      <c r="BE7" s="150"/>
      <c r="BF7" s="150"/>
      <c r="BG7" s="97"/>
      <c r="BH7" s="160" t="s">
        <v>36</v>
      </c>
      <c r="BI7" s="160"/>
      <c r="BJ7" s="160"/>
      <c r="BK7" s="148" t="str">
        <f>IF(DAY(DATE(BK6,2,29))=29,"うるう年","通常")</f>
        <v>通常</v>
      </c>
      <c r="BL7" s="148"/>
      <c r="BM7" s="148"/>
      <c r="BN7" s="148"/>
      <c r="BO7" s="148"/>
      <c r="BP7" s="211"/>
      <c r="BQ7" s="212"/>
      <c r="BR7" s="212"/>
      <c r="BS7" s="212"/>
      <c r="BT7" s="212"/>
      <c r="BU7" s="213"/>
    </row>
    <row r="8" spans="1:75" ht="11.6" customHeight="1" x14ac:dyDescent="0.2">
      <c r="B8" s="14"/>
      <c r="C8" s="114"/>
      <c r="D8" s="115"/>
      <c r="E8" s="115"/>
      <c r="F8" s="116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4"/>
      <c r="AE8" s="115"/>
      <c r="AF8" s="115"/>
      <c r="AG8" s="116"/>
      <c r="AH8" s="162"/>
      <c r="AI8" s="162"/>
      <c r="AJ8" s="162"/>
      <c r="AK8" s="162"/>
      <c r="AL8" s="109"/>
      <c r="AM8" s="109"/>
      <c r="AN8" s="110"/>
      <c r="AO8" s="110"/>
      <c r="AP8" s="109"/>
      <c r="AQ8" s="109"/>
      <c r="AR8" s="95"/>
      <c r="AS8" s="147"/>
      <c r="AT8" s="147"/>
      <c r="AU8" s="147"/>
      <c r="AV8" s="147"/>
      <c r="AW8" s="147"/>
      <c r="AX8" s="147"/>
      <c r="AY8" s="147"/>
      <c r="AZ8" s="150"/>
      <c r="BA8" s="150"/>
      <c r="BB8" s="150"/>
      <c r="BC8" s="150"/>
      <c r="BD8" s="150"/>
      <c r="BE8" s="150"/>
      <c r="BF8" s="150"/>
      <c r="BG8" s="97"/>
      <c r="BH8" s="149" t="s">
        <v>90</v>
      </c>
      <c r="BI8" s="149"/>
      <c r="BJ8" s="149"/>
      <c r="BK8" s="217" t="str">
        <f ca="1">IF(COUNT(AD5,AJ5,AN5,AH7,AN7)&lt;5,"未入力",
 IF(DAY(DATE(AD5,AJ5,AN5))&lt;&gt;AN5,"日付不正",
 IF(OR(DATE(AD5,AJ5,AN5)&lt;DATE(AH7,AN7,1),
        DATE(AD5,AJ5,AN5)&gt;EDATE(DATE(AH7,AN7,1),12)-1),"期間外","OK")))</f>
        <v>OK</v>
      </c>
      <c r="BL8" s="217"/>
      <c r="BM8" s="217"/>
      <c r="BN8" s="217"/>
      <c r="BO8" s="217"/>
      <c r="BP8" s="211"/>
      <c r="BQ8" s="212"/>
      <c r="BR8" s="212"/>
      <c r="BS8" s="212"/>
      <c r="BT8" s="212"/>
      <c r="BU8" s="213"/>
    </row>
    <row r="9" spans="1:75" ht="5.1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5"/>
      <c r="AS9" s="151" t="str">
        <f ca="1">IF($BK$8="OK","","⚠ 引渡日エラー（"&amp;$BK$8&amp;"）：計算結果は使用できません")</f>
        <v/>
      </c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3"/>
      <c r="BG9" s="97"/>
      <c r="BH9" s="19"/>
      <c r="BI9" s="19"/>
      <c r="BJ9" s="19"/>
      <c r="BK9" s="21"/>
      <c r="BL9" s="21"/>
      <c r="BM9" s="21"/>
      <c r="BN9" s="21"/>
      <c r="BO9" s="21"/>
      <c r="BP9" s="211"/>
      <c r="BQ9" s="212"/>
      <c r="BR9" s="212"/>
      <c r="BS9" s="212"/>
      <c r="BT9" s="212"/>
      <c r="BU9" s="213"/>
    </row>
    <row r="10" spans="1:75" ht="12" customHeight="1" x14ac:dyDescent="0.2">
      <c r="A10" s="7"/>
      <c r="B10" s="126" t="s">
        <v>39</v>
      </c>
      <c r="C10" s="126"/>
      <c r="D10" s="126"/>
      <c r="E10" s="145" t="s">
        <v>46</v>
      </c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61" t="s">
        <v>111</v>
      </c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6"/>
      <c r="AR10" s="95"/>
      <c r="AS10" s="154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6"/>
      <c r="BG10" s="97"/>
      <c r="BH10" s="149" t="s">
        <v>93</v>
      </c>
      <c r="BI10" s="160"/>
      <c r="BJ10" s="160"/>
      <c r="BK10" s="217" t="b">
        <f>AND($AN$7=4,$AJ$5&lt;=3)</f>
        <v>1</v>
      </c>
      <c r="BL10" s="218"/>
      <c r="BM10" s="218"/>
      <c r="BN10" s="218"/>
      <c r="BO10" s="218"/>
      <c r="BP10" s="211"/>
      <c r="BQ10" s="212"/>
      <c r="BR10" s="212"/>
      <c r="BS10" s="212"/>
      <c r="BT10" s="212"/>
      <c r="BU10" s="213"/>
    </row>
    <row r="11" spans="1:75" ht="12" customHeight="1" x14ac:dyDescent="0.2">
      <c r="A11" s="7"/>
      <c r="B11" s="126"/>
      <c r="C11" s="126"/>
      <c r="D11" s="126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6"/>
      <c r="AR11" s="95"/>
      <c r="AS11" s="157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  <c r="BF11" s="159"/>
      <c r="BG11" s="97"/>
      <c r="BH11" s="148"/>
      <c r="BI11" s="148"/>
      <c r="BJ11" s="148"/>
      <c r="BK11" s="148"/>
      <c r="BL11" s="148"/>
      <c r="BM11" s="148"/>
      <c r="BN11" s="148"/>
      <c r="BO11" s="148"/>
      <c r="BP11" s="211"/>
      <c r="BQ11" s="212"/>
      <c r="BR11" s="212"/>
      <c r="BS11" s="212"/>
      <c r="BT11" s="212"/>
      <c r="BU11" s="213"/>
    </row>
    <row r="12" spans="1:75" ht="4.5" customHeight="1" x14ac:dyDescent="0.2">
      <c r="A12" s="6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4"/>
      <c r="AR12" s="9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97"/>
      <c r="BH12" s="19"/>
      <c r="BI12" s="19"/>
      <c r="BJ12" s="19"/>
      <c r="BK12" s="19"/>
      <c r="BL12" s="19"/>
      <c r="BM12" s="19"/>
      <c r="BN12" s="19"/>
      <c r="BO12" s="5"/>
      <c r="BP12" s="211"/>
      <c r="BQ12" s="212"/>
      <c r="BR12" s="212"/>
      <c r="BS12" s="212"/>
      <c r="BT12" s="212"/>
      <c r="BU12" s="213"/>
    </row>
    <row r="13" spans="1:75" ht="13.5" customHeight="1" x14ac:dyDescent="0.2">
      <c r="A13" s="8"/>
      <c r="B13" s="25"/>
      <c r="C13" s="141" t="s">
        <v>67</v>
      </c>
      <c r="D13" s="142"/>
      <c r="E13" s="143"/>
      <c r="F13" s="131" t="s">
        <v>26</v>
      </c>
      <c r="G13" s="131"/>
      <c r="H13" s="131"/>
      <c r="I13" s="131"/>
      <c r="J13" s="131"/>
      <c r="K13" s="131"/>
      <c r="L13" s="131"/>
      <c r="M13" s="131" t="s">
        <v>12</v>
      </c>
      <c r="N13" s="131"/>
      <c r="O13" s="131"/>
      <c r="P13" s="131"/>
      <c r="Q13" s="131"/>
      <c r="R13" s="131" t="s">
        <v>13</v>
      </c>
      <c r="S13" s="131"/>
      <c r="T13" s="131"/>
      <c r="U13" s="131"/>
      <c r="V13" s="131"/>
      <c r="W13" s="9"/>
      <c r="X13" s="141" t="s">
        <v>67</v>
      </c>
      <c r="Y13" s="142"/>
      <c r="Z13" s="143"/>
      <c r="AA13" s="131" t="s">
        <v>26</v>
      </c>
      <c r="AB13" s="131"/>
      <c r="AC13" s="131"/>
      <c r="AD13" s="131"/>
      <c r="AE13" s="131"/>
      <c r="AF13" s="131"/>
      <c r="AG13" s="131"/>
      <c r="AH13" s="131" t="s">
        <v>12</v>
      </c>
      <c r="AI13" s="131"/>
      <c r="AJ13" s="131"/>
      <c r="AK13" s="131"/>
      <c r="AL13" s="131"/>
      <c r="AM13" s="131" t="s">
        <v>13</v>
      </c>
      <c r="AN13" s="131"/>
      <c r="AO13" s="131"/>
      <c r="AP13" s="131"/>
      <c r="AQ13" s="131"/>
      <c r="AR13" s="95"/>
      <c r="AS13" s="242"/>
      <c r="AT13" s="242"/>
      <c r="AU13" s="242"/>
      <c r="AV13" s="242"/>
      <c r="AW13" s="242"/>
      <c r="AX13" s="242"/>
      <c r="AY13" s="242"/>
      <c r="AZ13" s="242"/>
      <c r="BA13" s="242"/>
      <c r="BB13" s="242"/>
      <c r="BC13" s="242"/>
      <c r="BD13" s="242"/>
      <c r="BE13" s="242"/>
      <c r="BF13" s="242"/>
      <c r="BG13" s="97"/>
      <c r="BH13" s="148"/>
      <c r="BI13" s="148"/>
      <c r="BJ13" s="148"/>
      <c r="BK13" s="148"/>
      <c r="BL13" s="148"/>
      <c r="BM13" s="148"/>
      <c r="BN13" s="148"/>
      <c r="BO13" s="148"/>
      <c r="BP13" s="214"/>
      <c r="BQ13" s="215"/>
      <c r="BR13" s="215"/>
      <c r="BS13" s="215"/>
      <c r="BT13" s="215"/>
      <c r="BU13" s="216"/>
    </row>
    <row r="14" spans="1:75" ht="13.5" customHeight="1" x14ac:dyDescent="0.2">
      <c r="A14" s="10"/>
      <c r="B14" s="25"/>
      <c r="C14" s="127" t="s">
        <v>61</v>
      </c>
      <c r="D14" s="128"/>
      <c r="E14" s="129"/>
      <c r="F14" s="118" t="s">
        <v>123</v>
      </c>
      <c r="G14" s="118"/>
      <c r="H14" s="118"/>
      <c r="I14" s="118"/>
      <c r="J14" s="118"/>
      <c r="K14" s="118"/>
      <c r="L14" s="118"/>
      <c r="M14" s="105">
        <v>5970</v>
      </c>
      <c r="N14" s="105"/>
      <c r="O14" s="105"/>
      <c r="P14" s="105"/>
      <c r="Q14" s="91" t="s">
        <v>10</v>
      </c>
      <c r="R14" s="105">
        <v>873</v>
      </c>
      <c r="S14" s="105"/>
      <c r="T14" s="105"/>
      <c r="U14" s="105"/>
      <c r="V14" s="91" t="s">
        <v>10</v>
      </c>
      <c r="W14" s="9"/>
      <c r="X14" s="127" t="s">
        <v>61</v>
      </c>
      <c r="Y14" s="128"/>
      <c r="Z14" s="129"/>
      <c r="AA14" s="118" t="s">
        <v>126</v>
      </c>
      <c r="AB14" s="118"/>
      <c r="AC14" s="118"/>
      <c r="AD14" s="118"/>
      <c r="AE14" s="118"/>
      <c r="AF14" s="118"/>
      <c r="AG14" s="118"/>
      <c r="AH14" s="105">
        <v>2481</v>
      </c>
      <c r="AI14" s="105"/>
      <c r="AJ14" s="105"/>
      <c r="AK14" s="105"/>
      <c r="AL14" s="91" t="s">
        <v>10</v>
      </c>
      <c r="AM14" s="105">
        <v>104</v>
      </c>
      <c r="AN14" s="105"/>
      <c r="AO14" s="105"/>
      <c r="AP14" s="105"/>
      <c r="AQ14" s="91" t="s">
        <v>10</v>
      </c>
      <c r="AR14" s="95"/>
      <c r="AS14" s="147" t="s">
        <v>72</v>
      </c>
      <c r="AT14" s="147"/>
      <c r="AU14" s="147"/>
      <c r="AV14" s="147"/>
      <c r="AW14" s="147"/>
      <c r="AX14" s="147"/>
      <c r="AY14" s="147"/>
      <c r="AZ14" s="84"/>
      <c r="BA14" s="84"/>
      <c r="BB14" s="84"/>
      <c r="BC14" s="84"/>
      <c r="BD14" s="84"/>
      <c r="BE14" s="84"/>
      <c r="BF14" s="84"/>
      <c r="BG14" s="97"/>
      <c r="BH14" s="148"/>
      <c r="BI14" s="148"/>
      <c r="BJ14" s="148"/>
      <c r="BK14" s="148"/>
      <c r="BL14" s="148"/>
      <c r="BM14" s="148"/>
      <c r="BN14" s="148"/>
      <c r="BO14" s="148"/>
      <c r="BP14" s="219" t="s">
        <v>131</v>
      </c>
      <c r="BQ14" s="220"/>
      <c r="BR14" s="220"/>
      <c r="BS14" s="220"/>
      <c r="BT14" s="220"/>
      <c r="BU14" s="221"/>
    </row>
    <row r="15" spans="1:75" ht="13.5" customHeight="1" x14ac:dyDescent="0.2">
      <c r="A15" s="10"/>
      <c r="B15" s="25"/>
      <c r="C15" s="127" t="s">
        <v>61</v>
      </c>
      <c r="D15" s="128"/>
      <c r="E15" s="129"/>
      <c r="F15" s="118" t="s">
        <v>124</v>
      </c>
      <c r="G15" s="118"/>
      <c r="H15" s="118"/>
      <c r="I15" s="118"/>
      <c r="J15" s="118"/>
      <c r="K15" s="118"/>
      <c r="L15" s="118"/>
      <c r="M15" s="105">
        <v>3002</v>
      </c>
      <c r="N15" s="105"/>
      <c r="O15" s="105"/>
      <c r="P15" s="105"/>
      <c r="Q15" s="91" t="s">
        <v>10</v>
      </c>
      <c r="R15" s="105">
        <v>102</v>
      </c>
      <c r="S15" s="105"/>
      <c r="T15" s="105"/>
      <c r="U15" s="105"/>
      <c r="V15" s="91" t="s">
        <v>10</v>
      </c>
      <c r="W15" s="9"/>
      <c r="X15" s="127" t="s">
        <v>62</v>
      </c>
      <c r="Y15" s="128"/>
      <c r="Z15" s="129"/>
      <c r="AA15" s="118" t="s">
        <v>123</v>
      </c>
      <c r="AB15" s="118"/>
      <c r="AC15" s="118"/>
      <c r="AD15" s="118"/>
      <c r="AE15" s="118"/>
      <c r="AF15" s="118"/>
      <c r="AG15" s="118"/>
      <c r="AH15" s="105">
        <v>157839</v>
      </c>
      <c r="AI15" s="105"/>
      <c r="AJ15" s="105"/>
      <c r="AK15" s="105"/>
      <c r="AL15" s="91" t="s">
        <v>10</v>
      </c>
      <c r="AM15" s="105">
        <v>23873</v>
      </c>
      <c r="AN15" s="105"/>
      <c r="AO15" s="105"/>
      <c r="AP15" s="105"/>
      <c r="AQ15" s="91" t="s">
        <v>10</v>
      </c>
      <c r="AR15" s="95"/>
      <c r="AS15" s="147"/>
      <c r="AT15" s="147"/>
      <c r="AU15" s="147"/>
      <c r="AV15" s="147"/>
      <c r="AW15" s="147"/>
      <c r="AX15" s="147"/>
      <c r="AY15" s="147"/>
      <c r="AZ15" s="84"/>
      <c r="BA15" s="84"/>
      <c r="BB15" s="84"/>
      <c r="BC15" s="84"/>
      <c r="BD15" s="84"/>
      <c r="BE15" s="84"/>
      <c r="BF15" s="84"/>
      <c r="BG15" s="97"/>
      <c r="BP15" s="222"/>
      <c r="BQ15" s="223"/>
      <c r="BR15" s="223"/>
      <c r="BS15" s="223"/>
      <c r="BT15" s="223"/>
      <c r="BU15" s="224"/>
    </row>
    <row r="16" spans="1:75" ht="13.5" customHeight="1" x14ac:dyDescent="0.2">
      <c r="A16" s="10"/>
      <c r="B16" s="25"/>
      <c r="C16" s="127" t="s">
        <v>61</v>
      </c>
      <c r="D16" s="128"/>
      <c r="E16" s="129"/>
      <c r="F16" s="118" t="s">
        <v>125</v>
      </c>
      <c r="G16" s="118"/>
      <c r="H16" s="118"/>
      <c r="I16" s="118"/>
      <c r="J16" s="118"/>
      <c r="K16" s="118"/>
      <c r="L16" s="118"/>
      <c r="M16" s="105">
        <v>1003</v>
      </c>
      <c r="N16" s="105"/>
      <c r="O16" s="105"/>
      <c r="P16" s="105"/>
      <c r="Q16" s="91" t="s">
        <v>10</v>
      </c>
      <c r="R16" s="105">
        <v>102</v>
      </c>
      <c r="S16" s="105"/>
      <c r="T16" s="105"/>
      <c r="U16" s="105"/>
      <c r="V16" s="91" t="s">
        <v>10</v>
      </c>
      <c r="W16" s="9"/>
      <c r="X16" s="127" t="s">
        <v>62</v>
      </c>
      <c r="Y16" s="128"/>
      <c r="Z16" s="129"/>
      <c r="AA16" s="118" t="s">
        <v>125</v>
      </c>
      <c r="AB16" s="118"/>
      <c r="AC16" s="118"/>
      <c r="AD16" s="118"/>
      <c r="AE16" s="118"/>
      <c r="AF16" s="118"/>
      <c r="AG16" s="118"/>
      <c r="AH16" s="105">
        <v>2329</v>
      </c>
      <c r="AI16" s="105"/>
      <c r="AJ16" s="105"/>
      <c r="AK16" s="105"/>
      <c r="AL16" s="91" t="s">
        <v>10</v>
      </c>
      <c r="AM16" s="105">
        <v>422</v>
      </c>
      <c r="AN16" s="105"/>
      <c r="AO16" s="105"/>
      <c r="AP16" s="105"/>
      <c r="AQ16" s="91" t="s">
        <v>10</v>
      </c>
      <c r="AR16" s="95"/>
      <c r="AS16" s="243"/>
      <c r="AT16" s="243"/>
      <c r="AU16" s="243"/>
      <c r="AV16" s="243"/>
      <c r="AW16" s="243"/>
      <c r="AX16" s="243"/>
      <c r="AY16" s="243"/>
      <c r="AZ16" s="243"/>
      <c r="BA16" s="243"/>
      <c r="BB16" s="243"/>
      <c r="BC16" s="243"/>
      <c r="BD16" s="243"/>
      <c r="BE16" s="243"/>
      <c r="BF16" s="243"/>
      <c r="BG16" s="97"/>
      <c r="BP16" s="222"/>
      <c r="BQ16" s="223"/>
      <c r="BR16" s="223"/>
      <c r="BS16" s="223"/>
      <c r="BT16" s="223"/>
      <c r="BU16" s="224"/>
    </row>
    <row r="17" spans="1:111" ht="7.75" customHeight="1" x14ac:dyDescent="0.2">
      <c r="A17" s="7"/>
      <c r="B17" s="25"/>
      <c r="C17" s="11"/>
      <c r="D17" s="11"/>
      <c r="E17" s="11"/>
      <c r="F17" s="11"/>
      <c r="G17" s="11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11"/>
      <c r="S17" s="11"/>
      <c r="T17" s="11"/>
      <c r="U17" s="11"/>
      <c r="V17" s="27"/>
      <c r="W17" s="10"/>
      <c r="X17" s="27"/>
      <c r="Y17" s="27"/>
      <c r="Z17" s="12"/>
      <c r="AA17" s="27"/>
      <c r="AB17" s="27"/>
      <c r="AC17" s="10"/>
      <c r="AD17" s="10"/>
      <c r="AE17" s="10"/>
      <c r="AF17" s="10"/>
      <c r="AG17" s="10"/>
      <c r="AH17" s="10"/>
      <c r="AI17" s="10"/>
      <c r="AJ17" s="7"/>
      <c r="AK17" s="7"/>
      <c r="AL17" s="7"/>
      <c r="AM17" s="7"/>
      <c r="AN17" s="7"/>
      <c r="AO17" s="7"/>
      <c r="AP17" s="7"/>
      <c r="AQ17" s="28"/>
      <c r="AR17" s="95"/>
      <c r="AS17" s="244" t="s">
        <v>105</v>
      </c>
      <c r="AT17" s="244"/>
      <c r="AU17" s="244"/>
      <c r="AV17" s="244"/>
      <c r="AW17" s="244"/>
      <c r="AX17" s="244"/>
      <c r="AY17" s="244"/>
      <c r="AZ17" s="244"/>
      <c r="BA17" s="244"/>
      <c r="BB17" s="244"/>
      <c r="BC17" s="244"/>
      <c r="BD17" s="244"/>
      <c r="BE17" s="244"/>
      <c r="BF17" s="244"/>
      <c r="BG17" s="97"/>
      <c r="BP17" s="222"/>
      <c r="BQ17" s="223"/>
      <c r="BR17" s="223"/>
      <c r="BS17" s="223"/>
      <c r="BT17" s="223"/>
      <c r="BU17" s="224"/>
    </row>
    <row r="18" spans="1:111" ht="13.5" customHeight="1" x14ac:dyDescent="0.2">
      <c r="A18" s="7"/>
      <c r="B18" s="25"/>
      <c r="C18" s="117" t="s">
        <v>49</v>
      </c>
      <c r="D18" s="117"/>
      <c r="E18" s="117"/>
      <c r="F18" s="117"/>
      <c r="G18" s="117"/>
      <c r="H18" s="117"/>
      <c r="I18" s="117" t="s">
        <v>48</v>
      </c>
      <c r="J18" s="117"/>
      <c r="K18" s="117"/>
      <c r="L18" s="132">
        <f>SUM(M14:M16,AH14:AH16)</f>
        <v>172624</v>
      </c>
      <c r="M18" s="132"/>
      <c r="N18" s="132"/>
      <c r="O18" s="132"/>
      <c r="P18" s="132"/>
      <c r="Q18" s="117" t="s">
        <v>10</v>
      </c>
      <c r="R18" s="117"/>
      <c r="S18" s="144" t="s">
        <v>103</v>
      </c>
      <c r="T18" s="144"/>
      <c r="U18" s="144"/>
      <c r="V18" s="144"/>
      <c r="W18" s="132">
        <f>ROUNDDOWN(L18,-2)</f>
        <v>172600</v>
      </c>
      <c r="X18" s="132"/>
      <c r="Y18" s="132"/>
      <c r="Z18" s="132"/>
      <c r="AA18" s="132"/>
      <c r="AB18" s="117" t="s">
        <v>10</v>
      </c>
      <c r="AC18" s="117"/>
      <c r="AD18" s="57"/>
      <c r="AE18" s="57"/>
      <c r="AF18" s="117" t="s">
        <v>47</v>
      </c>
      <c r="AG18" s="117"/>
      <c r="AH18" s="117"/>
      <c r="AI18" s="130">
        <f>W18+W19</f>
        <v>198000</v>
      </c>
      <c r="AJ18" s="130"/>
      <c r="AK18" s="130"/>
      <c r="AL18" s="130"/>
      <c r="AM18" s="130"/>
      <c r="AN18" s="130"/>
      <c r="AO18" s="130"/>
      <c r="AP18" s="117" t="s">
        <v>10</v>
      </c>
      <c r="AQ18" s="133"/>
      <c r="AR18" s="95"/>
      <c r="AS18" s="244"/>
      <c r="AT18" s="244"/>
      <c r="AU18" s="244"/>
      <c r="AV18" s="244"/>
      <c r="AW18" s="244"/>
      <c r="AX18" s="244"/>
      <c r="AY18" s="244"/>
      <c r="AZ18" s="244"/>
      <c r="BA18" s="244"/>
      <c r="BB18" s="244"/>
      <c r="BC18" s="244"/>
      <c r="BD18" s="244"/>
      <c r="BE18" s="244"/>
      <c r="BF18" s="244"/>
      <c r="BG18" s="97"/>
      <c r="BH18" s="149" t="s">
        <v>99</v>
      </c>
      <c r="BI18" s="149"/>
      <c r="BJ18" s="149"/>
      <c r="BK18" s="236" t="str">
        <f>IF($BK$10,"※"&amp;$AD$5&amp;"年度分の固定資産税等は、全期間が引渡後のため、前年度税額をもとに全額買主様負担として清算しております。",IF(COUNTIF($AS$21,"前年度*"),"※本年度の税額が未確定のため、前年度税額で清算しております。",""))</f>
        <v>※2027年度分の固定資産税等は、全期間が引渡後のため、前年度税額をもとに全額買主様負担として清算しております。</v>
      </c>
      <c r="BL18" s="236"/>
      <c r="BM18" s="236"/>
      <c r="BN18" s="236"/>
      <c r="BO18" s="236"/>
      <c r="BP18" s="222"/>
      <c r="BQ18" s="223"/>
      <c r="BR18" s="223"/>
      <c r="BS18" s="223"/>
      <c r="BT18" s="223"/>
      <c r="BU18" s="224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</row>
    <row r="19" spans="1:111" ht="13.5" customHeight="1" x14ac:dyDescent="0.2">
      <c r="A19" s="7"/>
      <c r="B19" s="25"/>
      <c r="C19" s="117" t="s">
        <v>50</v>
      </c>
      <c r="D19" s="117"/>
      <c r="E19" s="117"/>
      <c r="F19" s="117"/>
      <c r="G19" s="117"/>
      <c r="H19" s="117"/>
      <c r="I19" s="117" t="s">
        <v>48</v>
      </c>
      <c r="J19" s="117"/>
      <c r="K19" s="117"/>
      <c r="L19" s="132">
        <f>SUM(R14:R16,AM14:AM16)</f>
        <v>25476</v>
      </c>
      <c r="M19" s="132"/>
      <c r="N19" s="132"/>
      <c r="O19" s="132"/>
      <c r="P19" s="132"/>
      <c r="Q19" s="117" t="s">
        <v>10</v>
      </c>
      <c r="R19" s="117"/>
      <c r="S19" s="144"/>
      <c r="T19" s="144"/>
      <c r="U19" s="144"/>
      <c r="V19" s="144"/>
      <c r="W19" s="132">
        <f>ROUNDDOWN(L19,-2)</f>
        <v>25400</v>
      </c>
      <c r="X19" s="132"/>
      <c r="Y19" s="132"/>
      <c r="Z19" s="132"/>
      <c r="AA19" s="132"/>
      <c r="AB19" s="117" t="s">
        <v>10</v>
      </c>
      <c r="AC19" s="117"/>
      <c r="AD19" s="57"/>
      <c r="AE19" s="57"/>
      <c r="AF19" s="117"/>
      <c r="AG19" s="117"/>
      <c r="AH19" s="117"/>
      <c r="AI19" s="130"/>
      <c r="AJ19" s="130"/>
      <c r="AK19" s="130"/>
      <c r="AL19" s="130"/>
      <c r="AM19" s="130"/>
      <c r="AN19" s="130"/>
      <c r="AO19" s="130"/>
      <c r="AP19" s="117"/>
      <c r="AQ19" s="133"/>
      <c r="AR19" s="95"/>
      <c r="AS19" s="244"/>
      <c r="AT19" s="244"/>
      <c r="AU19" s="244"/>
      <c r="AV19" s="244"/>
      <c r="AW19" s="244"/>
      <c r="AX19" s="244"/>
      <c r="AY19" s="244"/>
      <c r="AZ19" s="244"/>
      <c r="BA19" s="244"/>
      <c r="BB19" s="244"/>
      <c r="BC19" s="244"/>
      <c r="BD19" s="244"/>
      <c r="BE19" s="244"/>
      <c r="BF19" s="244"/>
      <c r="BG19" s="97"/>
      <c r="BH19" s="149" t="s">
        <v>100</v>
      </c>
      <c r="BI19" s="149"/>
      <c r="BJ19" s="149"/>
      <c r="BK19" s="236" t="str">
        <f>IF(COUNTIF($AS$21,"*あり*"),"確定後に差額を精算いたします。","確定後の差額精算はいたしません。")</f>
        <v>確定後の差額精算はいたしません。</v>
      </c>
      <c r="BL19" s="236"/>
      <c r="BM19" s="236"/>
      <c r="BN19" s="236"/>
      <c r="BO19" s="236"/>
      <c r="BP19" s="222"/>
      <c r="BQ19" s="223"/>
      <c r="BR19" s="223"/>
      <c r="BS19" s="223"/>
      <c r="BT19" s="223"/>
      <c r="BU19" s="224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</row>
    <row r="20" spans="1:111" ht="3.45" customHeight="1" x14ac:dyDescent="0.2">
      <c r="A20" s="7"/>
      <c r="B20" s="25"/>
      <c r="C20" s="57"/>
      <c r="D20" s="57"/>
      <c r="E20" s="57"/>
      <c r="F20" s="57"/>
      <c r="G20" s="57"/>
      <c r="H20" s="57"/>
      <c r="I20" s="57"/>
      <c r="J20" s="57"/>
      <c r="K20" s="57"/>
      <c r="L20" s="29"/>
      <c r="M20" s="29"/>
      <c r="N20" s="29"/>
      <c r="O20" s="29"/>
      <c r="P20" s="29"/>
      <c r="Q20" s="57"/>
      <c r="R20" s="57"/>
      <c r="S20" s="59"/>
      <c r="T20" s="59"/>
      <c r="U20" s="59"/>
      <c r="V20" s="59"/>
      <c r="W20" s="29"/>
      <c r="X20" s="29"/>
      <c r="Y20" s="29"/>
      <c r="Z20" s="29"/>
      <c r="AA20" s="29"/>
      <c r="AB20" s="57"/>
      <c r="AC20" s="57"/>
      <c r="AD20" s="57"/>
      <c r="AE20" s="57"/>
      <c r="AF20" s="57"/>
      <c r="AG20" s="57"/>
      <c r="AH20" s="57"/>
      <c r="AI20" s="30"/>
      <c r="AJ20" s="30"/>
      <c r="AK20" s="30"/>
      <c r="AL20" s="30"/>
      <c r="AM20" s="30"/>
      <c r="AN20" s="30"/>
      <c r="AO20" s="30"/>
      <c r="AP20" s="57"/>
      <c r="AQ20" s="58"/>
      <c r="AR20" s="95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97"/>
      <c r="BP20" s="222"/>
      <c r="BQ20" s="223"/>
      <c r="BR20" s="223"/>
      <c r="BS20" s="223"/>
      <c r="BT20" s="223"/>
      <c r="BU20" s="224"/>
    </row>
    <row r="21" spans="1:111" ht="30" customHeight="1" x14ac:dyDescent="0.2">
      <c r="A21" s="7"/>
      <c r="B21" s="25"/>
      <c r="C21" s="252" t="str">
        <f>IF(BK18="","",BK18&amp;BK19)</f>
        <v>※2027年度分の固定資産税等は、全期間が引渡後のため、前年度税額をもとに全額買主様負担として清算しております。確定後の差額精算はいたしません。</v>
      </c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  <c r="AH21" s="252"/>
      <c r="AI21" s="252"/>
      <c r="AJ21" s="252"/>
      <c r="AK21" s="252"/>
      <c r="AL21" s="252"/>
      <c r="AM21" s="252"/>
      <c r="AN21" s="252"/>
      <c r="AO21" s="252"/>
      <c r="AP21" s="252"/>
      <c r="AQ21" s="253"/>
      <c r="AR21" s="95"/>
      <c r="AS21" s="234" t="s">
        <v>98</v>
      </c>
      <c r="AT21" s="234"/>
      <c r="AU21" s="234"/>
      <c r="AV21" s="234"/>
      <c r="AW21" s="234"/>
      <c r="AX21" s="234"/>
      <c r="AY21" s="234"/>
      <c r="AZ21" s="234"/>
      <c r="BA21" s="234"/>
      <c r="BB21" s="249" t="s">
        <v>94</v>
      </c>
      <c r="BC21" s="249"/>
      <c r="BD21" s="249"/>
      <c r="BE21" s="249"/>
      <c r="BF21" s="249"/>
      <c r="BG21" s="97"/>
      <c r="BP21" s="225"/>
      <c r="BQ21" s="226"/>
      <c r="BR21" s="226"/>
      <c r="BS21" s="226"/>
      <c r="BT21" s="226"/>
      <c r="BU21" s="227"/>
    </row>
    <row r="22" spans="1:111" ht="13.5" customHeight="1" x14ac:dyDescent="0.2">
      <c r="A22" s="13"/>
      <c r="B22" s="32"/>
      <c r="C22" s="106" t="s">
        <v>0</v>
      </c>
      <c r="D22" s="106"/>
      <c r="E22" s="106"/>
      <c r="F22" s="106"/>
      <c r="G22" s="106"/>
      <c r="H22" s="106"/>
      <c r="I22" s="106"/>
      <c r="J22" s="106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5"/>
      <c r="AR22" s="95"/>
      <c r="AS22" s="250" t="s">
        <v>106</v>
      </c>
      <c r="AT22" s="250"/>
      <c r="AU22" s="250"/>
      <c r="AV22" s="250"/>
      <c r="AW22" s="250"/>
      <c r="AX22" s="250"/>
      <c r="AY22" s="250"/>
      <c r="AZ22" s="250"/>
      <c r="BA22" s="250"/>
      <c r="BB22" s="250"/>
      <c r="BC22" s="250"/>
      <c r="BD22" s="250"/>
      <c r="BE22" s="250"/>
      <c r="BF22" s="250"/>
      <c r="BG22" s="97"/>
      <c r="BP22" s="94"/>
      <c r="BQ22" s="94"/>
      <c r="BR22" s="94"/>
      <c r="BS22" s="94"/>
      <c r="BT22" s="94"/>
      <c r="BU22" s="94"/>
    </row>
    <row r="23" spans="1:111" ht="13.5" customHeight="1" x14ac:dyDescent="0.2">
      <c r="A23" s="13"/>
      <c r="B23" s="32"/>
      <c r="C23" s="57"/>
      <c r="D23" s="107" t="s">
        <v>4</v>
      </c>
      <c r="E23" s="107"/>
      <c r="F23" s="107"/>
      <c r="G23" s="107"/>
      <c r="H23" s="107"/>
      <c r="I23" s="107"/>
      <c r="J23" s="107"/>
      <c r="K23" s="122">
        <f ca="1">IFERROR(DATEDIF(BK5,BK2,"D"),"")</f>
        <v>276</v>
      </c>
      <c r="L23" s="122"/>
      <c r="M23" s="122"/>
      <c r="N23" s="117" t="s">
        <v>14</v>
      </c>
      <c r="O23" s="117"/>
      <c r="P23" s="117"/>
      <c r="Q23" s="57"/>
      <c r="R23" s="122">
        <f>AH7</f>
        <v>2026</v>
      </c>
      <c r="S23" s="122"/>
      <c r="T23" s="122"/>
      <c r="U23" s="122"/>
      <c r="V23" s="57" t="s">
        <v>6</v>
      </c>
      <c r="W23" s="165">
        <f>AN7</f>
        <v>4</v>
      </c>
      <c r="X23" s="165"/>
      <c r="Y23" s="57" t="s">
        <v>15</v>
      </c>
      <c r="Z23" s="165">
        <v>1</v>
      </c>
      <c r="AA23" s="165"/>
      <c r="AB23" s="57" t="s">
        <v>16</v>
      </c>
      <c r="AC23" s="117" t="s">
        <v>27</v>
      </c>
      <c r="AD23" s="117"/>
      <c r="AE23" s="122">
        <f ca="1">IFERROR(YEAR(DATE(YEAR(BK2),MONTH(BK2),DAY(BK2))-1),"")</f>
        <v>2027</v>
      </c>
      <c r="AF23" s="122"/>
      <c r="AG23" s="122"/>
      <c r="AH23" s="122"/>
      <c r="AI23" s="57" t="s">
        <v>6</v>
      </c>
      <c r="AJ23" s="122">
        <f ca="1">IFERROR(MONTH(DATE(YEAR(BK2),MONTH(BK2),DAY(BK2))-1),"")</f>
        <v>1</v>
      </c>
      <c r="AK23" s="122"/>
      <c r="AL23" s="57" t="s">
        <v>15</v>
      </c>
      <c r="AM23" s="122">
        <f ca="1">IFERROR(DAY(DATE(YEAR(BK2),MONTH(BK2),DAY(BK2))-1),"")</f>
        <v>1</v>
      </c>
      <c r="AN23" s="122"/>
      <c r="AO23" s="57" t="s">
        <v>16</v>
      </c>
      <c r="AP23" s="57"/>
      <c r="AQ23" s="61"/>
      <c r="AR23" s="96"/>
      <c r="AS23" s="250"/>
      <c r="AT23" s="250"/>
      <c r="AU23" s="250"/>
      <c r="AV23" s="250"/>
      <c r="AW23" s="250"/>
      <c r="AX23" s="250"/>
      <c r="AY23" s="250"/>
      <c r="AZ23" s="250"/>
      <c r="BA23" s="250"/>
      <c r="BB23" s="250"/>
      <c r="BC23" s="250"/>
      <c r="BD23" s="250"/>
      <c r="BE23" s="250"/>
      <c r="BF23" s="250"/>
      <c r="BG23" s="97"/>
      <c r="BP23" s="94"/>
      <c r="BQ23" s="94"/>
      <c r="BR23" s="94"/>
      <c r="BS23" s="94"/>
      <c r="BT23" s="94"/>
      <c r="BU23" s="94"/>
    </row>
    <row r="24" spans="1:111" ht="13.5" customHeight="1" x14ac:dyDescent="0.2">
      <c r="A24" s="13"/>
      <c r="B24" s="32"/>
      <c r="C24" s="57"/>
      <c r="D24" s="107" t="s">
        <v>68</v>
      </c>
      <c r="E24" s="107" t="s">
        <v>5</v>
      </c>
      <c r="F24" s="107"/>
      <c r="G24" s="107"/>
      <c r="H24" s="107"/>
      <c r="I24" s="107"/>
      <c r="J24" s="107"/>
      <c r="K24" s="123">
        <f ca="1">IFERROR(IF(BK7="うるう年",366-K23,365-K23),"")</f>
        <v>89</v>
      </c>
      <c r="L24" s="123"/>
      <c r="M24" s="123"/>
      <c r="N24" s="117" t="s">
        <v>14</v>
      </c>
      <c r="O24" s="117"/>
      <c r="P24" s="117"/>
      <c r="Q24" s="57"/>
      <c r="R24" s="122">
        <f ca="1">IFERROR(YEAR(BK2),"")</f>
        <v>2027</v>
      </c>
      <c r="S24" s="122"/>
      <c r="T24" s="122"/>
      <c r="U24" s="122"/>
      <c r="V24" s="57" t="s">
        <v>6</v>
      </c>
      <c r="W24" s="123">
        <f>AJ5</f>
        <v>1</v>
      </c>
      <c r="X24" s="123"/>
      <c r="Y24" s="57" t="s">
        <v>15</v>
      </c>
      <c r="Z24" s="123">
        <f ca="1">AN5</f>
        <v>2</v>
      </c>
      <c r="AA24" s="123"/>
      <c r="AB24" s="57" t="s">
        <v>16</v>
      </c>
      <c r="AC24" s="117" t="s">
        <v>27</v>
      </c>
      <c r="AD24" s="117"/>
      <c r="AE24" s="122">
        <f>IF(AN7=4,AH7+1,AH7)</f>
        <v>2027</v>
      </c>
      <c r="AF24" s="122"/>
      <c r="AG24" s="122"/>
      <c r="AH24" s="122"/>
      <c r="AI24" s="57" t="s">
        <v>6</v>
      </c>
      <c r="AJ24" s="122">
        <f>IF(AN7=1,12,3)</f>
        <v>3</v>
      </c>
      <c r="AK24" s="122"/>
      <c r="AL24" s="57" t="s">
        <v>15</v>
      </c>
      <c r="AM24" s="122">
        <v>31</v>
      </c>
      <c r="AN24" s="122"/>
      <c r="AO24" s="57" t="s">
        <v>16</v>
      </c>
      <c r="AP24" s="57"/>
      <c r="AQ24" s="61"/>
      <c r="AR24" s="96"/>
      <c r="AS24" s="250"/>
      <c r="AT24" s="250"/>
      <c r="AU24" s="250"/>
      <c r="AV24" s="250"/>
      <c r="AW24" s="250"/>
      <c r="AX24" s="250"/>
      <c r="AY24" s="250"/>
      <c r="AZ24" s="250"/>
      <c r="BA24" s="250"/>
      <c r="BB24" s="250"/>
      <c r="BC24" s="250"/>
      <c r="BD24" s="250"/>
      <c r="BE24" s="250"/>
      <c r="BF24" s="250"/>
      <c r="BG24" s="97"/>
    </row>
    <row r="25" spans="1:111" ht="13.5" customHeight="1" x14ac:dyDescent="0.2">
      <c r="A25" s="13"/>
      <c r="B25" s="32"/>
      <c r="C25" s="57"/>
      <c r="D25" s="57"/>
      <c r="E25" s="57"/>
      <c r="F25" s="57"/>
      <c r="G25" s="57"/>
      <c r="H25" s="62"/>
      <c r="I25" s="62"/>
      <c r="J25" s="5"/>
      <c r="K25" s="62"/>
      <c r="L25" s="62"/>
      <c r="M25" s="62"/>
      <c r="N25" s="62"/>
      <c r="O25" s="202" t="s">
        <v>86</v>
      </c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3"/>
      <c r="AR25" s="95"/>
      <c r="AS25" s="250"/>
      <c r="AT25" s="250"/>
      <c r="AU25" s="250"/>
      <c r="AV25" s="250"/>
      <c r="AW25" s="250"/>
      <c r="AX25" s="250"/>
      <c r="AY25" s="250"/>
      <c r="AZ25" s="250"/>
      <c r="BA25" s="250"/>
      <c r="BB25" s="250"/>
      <c r="BC25" s="250"/>
      <c r="BD25" s="250"/>
      <c r="BE25" s="250"/>
      <c r="BF25" s="250"/>
      <c r="BG25" s="97"/>
    </row>
    <row r="26" spans="1:111" ht="13.5" customHeight="1" x14ac:dyDescent="0.2">
      <c r="A26" s="13"/>
      <c r="B26" s="32"/>
      <c r="C26" s="106" t="s">
        <v>1</v>
      </c>
      <c r="D26" s="106"/>
      <c r="E26" s="106"/>
      <c r="F26" s="106"/>
      <c r="G26" s="106"/>
      <c r="H26" s="106"/>
      <c r="I26" s="106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164">
        <f>IFERROR(IF(BK7="うるう年",366,365),"")</f>
        <v>365</v>
      </c>
      <c r="AB26" s="164"/>
      <c r="AC26" s="164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3"/>
      <c r="AR26" s="97"/>
      <c r="AS26" s="194" t="s">
        <v>107</v>
      </c>
      <c r="AT26" s="194"/>
      <c r="AU26" s="194"/>
      <c r="AV26" s="194"/>
      <c r="AW26" s="194"/>
      <c r="AX26" s="194"/>
      <c r="AY26" s="194"/>
      <c r="AZ26" s="194"/>
      <c r="BA26" s="194"/>
      <c r="BB26" s="194"/>
      <c r="BC26" s="194"/>
      <c r="BD26" s="194"/>
      <c r="BE26" s="194"/>
      <c r="BF26" s="194"/>
      <c r="BG26" s="97"/>
    </row>
    <row r="27" spans="1:111" ht="13.5" customHeight="1" x14ac:dyDescent="0.2">
      <c r="A27" s="13"/>
      <c r="B27" s="32"/>
      <c r="C27" s="57"/>
      <c r="D27" s="107" t="s">
        <v>4</v>
      </c>
      <c r="E27" s="107"/>
      <c r="F27" s="107"/>
      <c r="G27" s="107"/>
      <c r="H27" s="107"/>
      <c r="I27" s="107"/>
      <c r="J27" s="107"/>
      <c r="K27" s="132">
        <f>AI18</f>
        <v>198000</v>
      </c>
      <c r="L27" s="132"/>
      <c r="M27" s="132"/>
      <c r="N27" s="132"/>
      <c r="O27" s="132"/>
      <c r="P27" s="117" t="s">
        <v>10</v>
      </c>
      <c r="Q27" s="117"/>
      <c r="R27" s="117" t="s">
        <v>28</v>
      </c>
      <c r="S27" s="117"/>
      <c r="T27" s="122">
        <f ca="1">K23</f>
        <v>276</v>
      </c>
      <c r="U27" s="122"/>
      <c r="V27" s="122"/>
      <c r="W27" s="117" t="s">
        <v>19</v>
      </c>
      <c r="X27" s="117"/>
      <c r="Y27" s="117" t="s">
        <v>29</v>
      </c>
      <c r="Z27" s="117"/>
      <c r="AA27" s="164"/>
      <c r="AB27" s="164"/>
      <c r="AC27" s="164"/>
      <c r="AD27" s="176" t="s">
        <v>19</v>
      </c>
      <c r="AE27" s="176"/>
      <c r="AF27" s="117" t="s">
        <v>30</v>
      </c>
      <c r="AG27" s="117"/>
      <c r="AH27" s="132">
        <f ca="1">IFERROR(IF($Y$28="切捨て",ROUNDDOWN(K27*T27/AA26,0),IF($Y$28="切上げ",ROUNDUP(K27*T27/AA26,0),ROUND(K27*T27/AA26,0))),"")</f>
        <v>149720</v>
      </c>
      <c r="AI27" s="132"/>
      <c r="AJ27" s="132"/>
      <c r="AK27" s="132"/>
      <c r="AL27" s="132"/>
      <c r="AM27" s="117" t="s">
        <v>10</v>
      </c>
      <c r="AN27" s="117"/>
      <c r="AO27" s="62"/>
      <c r="AP27" s="62"/>
      <c r="AQ27" s="63"/>
      <c r="AR27" s="97"/>
      <c r="AS27" s="240">
        <f ca="1">IFERROR(IF(K27*T27/AA26=0,"",K27*T27/AA26),"")</f>
        <v>149720.54794520547</v>
      </c>
      <c r="AT27" s="240"/>
      <c r="AU27" s="240"/>
      <c r="AV27" s="240"/>
      <c r="AW27" s="240"/>
      <c r="AX27" s="240"/>
      <c r="AY27" s="240"/>
      <c r="AZ27" s="240"/>
      <c r="BA27" s="240"/>
      <c r="BB27" s="87"/>
      <c r="BC27" s="87"/>
      <c r="BD27" s="87"/>
      <c r="BE27" s="87"/>
      <c r="BF27" s="87"/>
      <c r="BG27" s="97"/>
    </row>
    <row r="28" spans="1:111" ht="13.5" customHeight="1" x14ac:dyDescent="0.2">
      <c r="A28" s="10"/>
      <c r="B28" s="33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163" t="s">
        <v>89</v>
      </c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72" t="str">
        <f>IF($AS$28="","切捨て",$AS$28)</f>
        <v>切捨て</v>
      </c>
      <c r="Z28" s="172"/>
      <c r="AA28" s="172"/>
      <c r="AB28" s="172"/>
      <c r="AC28" s="166" t="s">
        <v>88</v>
      </c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64"/>
      <c r="AR28" s="97"/>
      <c r="AS28" s="197" t="s">
        <v>112</v>
      </c>
      <c r="AT28" s="197"/>
      <c r="AU28" s="197"/>
      <c r="AV28" s="197"/>
      <c r="AW28" s="93"/>
      <c r="AX28" s="194" t="s">
        <v>113</v>
      </c>
      <c r="AY28" s="194"/>
      <c r="AZ28" s="194"/>
      <c r="BA28" s="194"/>
      <c r="BB28" s="194"/>
      <c r="BC28" s="194"/>
      <c r="BD28" s="194"/>
      <c r="BE28" s="194"/>
      <c r="BF28" s="194"/>
      <c r="BG28" s="97"/>
    </row>
    <row r="29" spans="1:111" ht="13.5" customHeight="1" x14ac:dyDescent="0.2">
      <c r="A29" s="13"/>
      <c r="B29" s="32"/>
      <c r="C29" s="57"/>
      <c r="D29" s="107" t="s">
        <v>68</v>
      </c>
      <c r="E29" s="107" t="s">
        <v>5</v>
      </c>
      <c r="F29" s="107"/>
      <c r="G29" s="107"/>
      <c r="H29" s="107"/>
      <c r="I29" s="107"/>
      <c r="J29" s="107"/>
      <c r="K29" s="132">
        <f>AI18</f>
        <v>198000</v>
      </c>
      <c r="L29" s="132"/>
      <c r="M29" s="132"/>
      <c r="N29" s="132"/>
      <c r="O29" s="132"/>
      <c r="P29" s="117" t="s">
        <v>10</v>
      </c>
      <c r="Q29" s="117"/>
      <c r="R29" s="117" t="s">
        <v>25</v>
      </c>
      <c r="S29" s="117"/>
      <c r="T29" s="132">
        <f ca="1">AH27</f>
        <v>149720</v>
      </c>
      <c r="U29" s="132"/>
      <c r="V29" s="132"/>
      <c r="W29" s="132"/>
      <c r="X29" s="132"/>
      <c r="Y29" s="117" t="s">
        <v>10</v>
      </c>
      <c r="Z29" s="117"/>
      <c r="AA29" s="117" t="s">
        <v>32</v>
      </c>
      <c r="AB29" s="117"/>
      <c r="AC29" s="62"/>
      <c r="AD29" s="132">
        <f ca="1">IFERROR(K29-T29,"")</f>
        <v>48280</v>
      </c>
      <c r="AE29" s="132"/>
      <c r="AF29" s="132"/>
      <c r="AG29" s="132"/>
      <c r="AH29" s="132"/>
      <c r="AI29" s="117" t="s">
        <v>10</v>
      </c>
      <c r="AJ29" s="117"/>
      <c r="AK29" s="57"/>
      <c r="AL29" s="57"/>
      <c r="AM29" s="57"/>
      <c r="AN29" s="65"/>
      <c r="AO29" s="66"/>
      <c r="AP29" s="66"/>
      <c r="AQ29" s="67"/>
      <c r="AR29" s="97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7"/>
      <c r="BK29" s="2"/>
      <c r="BL29" s="2"/>
    </row>
    <row r="30" spans="1:111" ht="5.25" customHeight="1" x14ac:dyDescent="0.2">
      <c r="A30" s="13"/>
      <c r="B30" s="32"/>
      <c r="C30" s="57"/>
      <c r="D30" s="55"/>
      <c r="E30" s="55"/>
      <c r="F30" s="55"/>
      <c r="G30" s="55"/>
      <c r="H30" s="55"/>
      <c r="I30" s="55"/>
      <c r="J30" s="55"/>
      <c r="K30" s="29"/>
      <c r="L30" s="29"/>
      <c r="M30" s="29"/>
      <c r="N30" s="29"/>
      <c r="O30" s="29"/>
      <c r="P30" s="57"/>
      <c r="Q30" s="57"/>
      <c r="R30" s="57"/>
      <c r="S30" s="57"/>
      <c r="T30" s="29"/>
      <c r="U30" s="29"/>
      <c r="V30" s="29"/>
      <c r="W30" s="29"/>
      <c r="X30" s="29"/>
      <c r="Y30" s="57"/>
      <c r="Z30" s="57"/>
      <c r="AA30" s="57"/>
      <c r="AB30" s="57"/>
      <c r="AC30" s="62"/>
      <c r="AD30" s="29"/>
      <c r="AE30" s="29"/>
      <c r="AF30" s="29"/>
      <c r="AG30" s="29"/>
      <c r="AH30" s="29"/>
      <c r="AI30" s="57"/>
      <c r="AJ30" s="57"/>
      <c r="AK30" s="57"/>
      <c r="AL30" s="57"/>
      <c r="AM30" s="57"/>
      <c r="AN30" s="65"/>
      <c r="AO30" s="66"/>
      <c r="AP30" s="66"/>
      <c r="AQ30" s="67"/>
      <c r="AR30" s="97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7"/>
      <c r="BH30" s="3"/>
      <c r="BI30" s="3"/>
      <c r="BJ30" s="3"/>
    </row>
    <row r="31" spans="1:111" ht="13.5" customHeight="1" x14ac:dyDescent="0.2">
      <c r="A31" s="13"/>
      <c r="B31" s="32"/>
      <c r="C31" s="106" t="str">
        <f>IF($BK$10,"③新年度分　","")</f>
        <v>③新年度分　</v>
      </c>
      <c r="D31" s="106"/>
      <c r="E31" s="106"/>
      <c r="F31" s="106"/>
      <c r="G31" s="106"/>
      <c r="H31" s="106"/>
      <c r="I31" s="106"/>
      <c r="J31" s="106"/>
      <c r="K31" s="117" t="str">
        <f>IF($BK$10,"（"&amp;$AD$5&amp;"年度分・全額）","")</f>
        <v>（2027年度分・全額）</v>
      </c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 t="str">
        <f>IF($BK$10,"＝","")</f>
        <v>＝</v>
      </c>
      <c r="AB31" s="117"/>
      <c r="AC31" s="62"/>
      <c r="AD31" s="180">
        <f>IF($BK$10,$AI$18,"")</f>
        <v>198000</v>
      </c>
      <c r="AE31" s="180"/>
      <c r="AF31" s="180"/>
      <c r="AG31" s="180"/>
      <c r="AH31" s="180"/>
      <c r="AI31" s="117" t="str">
        <f>IF($BK$10,"円","")</f>
        <v>円</v>
      </c>
      <c r="AJ31" s="117"/>
      <c r="AK31" s="57"/>
      <c r="AL31" s="57"/>
      <c r="AM31" s="57"/>
      <c r="AN31" s="65"/>
      <c r="AO31" s="66"/>
      <c r="AP31" s="66"/>
      <c r="AQ31" s="67"/>
      <c r="AR31" s="97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7"/>
      <c r="BK31" s="2"/>
      <c r="BL31" s="2"/>
    </row>
    <row r="32" spans="1:111" ht="13.5" customHeight="1" x14ac:dyDescent="0.2">
      <c r="A32" s="13"/>
      <c r="B32" s="32"/>
      <c r="C32" s="57"/>
      <c r="D32" s="57"/>
      <c r="E32" s="57"/>
      <c r="F32" s="57"/>
      <c r="G32" s="57"/>
      <c r="H32" s="57"/>
      <c r="I32" s="167" t="s">
        <v>95</v>
      </c>
      <c r="J32" s="167"/>
      <c r="K32" s="173" t="s">
        <v>96</v>
      </c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4">
        <f ca="1">IFERROR(AD29+N(AD31),"")</f>
        <v>246280</v>
      </c>
      <c r="AA32" s="174"/>
      <c r="AB32" s="174"/>
      <c r="AC32" s="174"/>
      <c r="AD32" s="174"/>
      <c r="AE32" s="174"/>
      <c r="AF32" s="174"/>
      <c r="AG32" s="174"/>
      <c r="AH32" s="174"/>
      <c r="AI32" s="117" t="s">
        <v>97</v>
      </c>
      <c r="AJ32" s="117"/>
      <c r="AK32" s="57"/>
      <c r="AL32" s="57"/>
      <c r="AM32" s="57"/>
      <c r="AN32" s="57"/>
      <c r="AO32" s="57"/>
      <c r="AP32" s="57"/>
      <c r="AQ32" s="58"/>
      <c r="AR32" s="97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7"/>
      <c r="BK32" s="2"/>
      <c r="BL32" s="2"/>
    </row>
    <row r="33" spans="1:62" ht="13.5" customHeight="1" x14ac:dyDescent="0.2">
      <c r="A33" s="13"/>
      <c r="B33" s="32"/>
      <c r="C33" s="57"/>
      <c r="D33" s="57"/>
      <c r="E33" s="57"/>
      <c r="F33" s="57"/>
      <c r="G33" s="57"/>
      <c r="H33" s="57"/>
      <c r="I33" s="167"/>
      <c r="J33" s="167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5"/>
      <c r="AA33" s="175"/>
      <c r="AB33" s="175"/>
      <c r="AC33" s="175"/>
      <c r="AD33" s="175"/>
      <c r="AE33" s="175"/>
      <c r="AF33" s="175"/>
      <c r="AG33" s="175"/>
      <c r="AH33" s="175"/>
      <c r="AI33" s="179"/>
      <c r="AJ33" s="179"/>
      <c r="AK33" s="57"/>
      <c r="AL33" s="57"/>
      <c r="AM33" s="57"/>
      <c r="AN33" s="57"/>
      <c r="AO33" s="57"/>
      <c r="AP33" s="57"/>
      <c r="AQ33" s="58"/>
      <c r="AR33" s="97"/>
      <c r="AS33" s="241" t="s">
        <v>114</v>
      </c>
      <c r="AT33" s="241"/>
      <c r="AU33" s="241"/>
      <c r="AV33" s="241"/>
      <c r="AW33" s="241"/>
      <c r="AX33" s="241"/>
      <c r="AY33" s="241"/>
      <c r="AZ33" s="241"/>
      <c r="BA33" s="241"/>
      <c r="BB33" s="241"/>
      <c r="BC33" s="241"/>
      <c r="BD33" s="241"/>
      <c r="BE33" s="241"/>
      <c r="BF33" s="241"/>
      <c r="BG33" s="97"/>
    </row>
    <row r="34" spans="1:62" ht="3" customHeight="1" x14ac:dyDescent="0.2">
      <c r="A34" s="13"/>
      <c r="B34" s="35"/>
      <c r="C34" s="36"/>
      <c r="D34" s="36"/>
      <c r="E34" s="36"/>
      <c r="F34" s="36"/>
      <c r="G34" s="36"/>
      <c r="H34" s="36"/>
      <c r="I34" s="37"/>
      <c r="J34" s="37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9"/>
      <c r="AA34" s="39"/>
      <c r="AB34" s="39"/>
      <c r="AC34" s="39"/>
      <c r="AD34" s="39"/>
      <c r="AE34" s="39"/>
      <c r="AF34" s="39"/>
      <c r="AG34" s="39"/>
      <c r="AH34" s="39"/>
      <c r="AI34" s="36"/>
      <c r="AJ34" s="36"/>
      <c r="AK34" s="36"/>
      <c r="AL34" s="36"/>
      <c r="AM34" s="36"/>
      <c r="AN34" s="36"/>
      <c r="AO34" s="36"/>
      <c r="AP34" s="36"/>
      <c r="AQ34" s="40"/>
      <c r="AR34" s="97"/>
      <c r="AS34" s="241"/>
      <c r="AT34" s="241"/>
      <c r="AU34" s="241"/>
      <c r="AV34" s="241"/>
      <c r="AW34" s="241"/>
      <c r="AX34" s="241"/>
      <c r="AY34" s="241"/>
      <c r="AZ34" s="241"/>
      <c r="BA34" s="241"/>
      <c r="BB34" s="241"/>
      <c r="BC34" s="241"/>
      <c r="BD34" s="241"/>
      <c r="BE34" s="241"/>
      <c r="BF34" s="241"/>
      <c r="BG34" s="97"/>
    </row>
    <row r="35" spans="1:62" ht="3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95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97"/>
    </row>
    <row r="36" spans="1:62" ht="12" customHeight="1" x14ac:dyDescent="0.2">
      <c r="A36" s="7"/>
      <c r="B36" s="126" t="s">
        <v>40</v>
      </c>
      <c r="C36" s="126"/>
      <c r="D36" s="126"/>
      <c r="E36" s="145" t="s">
        <v>65</v>
      </c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70" t="str">
        <f>IFERROR(IF(OR($AS$36="",$AS$36="　"),"　","　➪　"&amp;$AS$36),"")</f>
        <v>　</v>
      </c>
      <c r="X36" s="170"/>
      <c r="Y36" s="170"/>
      <c r="Z36" s="170"/>
      <c r="AA36" s="170"/>
      <c r="AB36" s="170"/>
      <c r="AC36" s="170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97"/>
      <c r="AS36" s="169" t="s">
        <v>75</v>
      </c>
      <c r="AT36" s="169"/>
      <c r="AU36" s="169"/>
      <c r="AV36" s="169"/>
      <c r="AW36" s="169"/>
      <c r="AX36" s="251" t="s">
        <v>117</v>
      </c>
      <c r="AY36" s="251"/>
      <c r="AZ36" s="251"/>
      <c r="BA36" s="251"/>
      <c r="BB36" s="251"/>
      <c r="BC36" s="251"/>
      <c r="BD36" s="251"/>
      <c r="BE36" s="251"/>
      <c r="BF36" s="251"/>
      <c r="BG36" s="97"/>
    </row>
    <row r="37" spans="1:62" ht="12" customHeight="1" x14ac:dyDescent="0.2">
      <c r="A37" s="7"/>
      <c r="B37" s="126"/>
      <c r="C37" s="126"/>
      <c r="D37" s="126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71"/>
      <c r="X37" s="171"/>
      <c r="Y37" s="171"/>
      <c r="Z37" s="171"/>
      <c r="AA37" s="171"/>
      <c r="AB37" s="171"/>
      <c r="AC37" s="171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97"/>
      <c r="AS37" s="169"/>
      <c r="AT37" s="169"/>
      <c r="AU37" s="169"/>
      <c r="AV37" s="169"/>
      <c r="AW37" s="169"/>
      <c r="AX37" s="251"/>
      <c r="AY37" s="251"/>
      <c r="AZ37" s="251"/>
      <c r="BA37" s="251"/>
      <c r="BB37" s="251"/>
      <c r="BC37" s="251"/>
      <c r="BD37" s="251"/>
      <c r="BE37" s="251"/>
      <c r="BF37" s="251"/>
      <c r="BG37" s="97"/>
    </row>
    <row r="38" spans="1:62" ht="7.5" customHeight="1" x14ac:dyDescent="0.2">
      <c r="A38" s="7"/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4"/>
      <c r="AR38" s="97"/>
      <c r="AS38" s="60"/>
      <c r="AT38" s="60"/>
      <c r="AU38" s="60"/>
      <c r="AV38" s="60"/>
      <c r="AW38" s="60"/>
      <c r="AX38" s="60"/>
      <c r="AY38" s="60"/>
      <c r="AZ38" s="84"/>
      <c r="BA38" s="84"/>
      <c r="BB38" s="84"/>
      <c r="BC38" s="84"/>
      <c r="BD38" s="84"/>
      <c r="BE38" s="84"/>
      <c r="BF38" s="84"/>
      <c r="BG38" s="97"/>
    </row>
    <row r="39" spans="1:62" ht="13.5" customHeight="1" x14ac:dyDescent="0.2">
      <c r="A39" s="7"/>
      <c r="B39" s="25"/>
      <c r="C39" s="117" t="s">
        <v>11</v>
      </c>
      <c r="D39" s="117"/>
      <c r="E39" s="117"/>
      <c r="F39" s="117"/>
      <c r="G39" s="168" t="s">
        <v>17</v>
      </c>
      <c r="H39" s="168"/>
      <c r="I39" s="168"/>
      <c r="J39" s="168"/>
      <c r="K39" s="168"/>
      <c r="L39" s="168"/>
      <c r="M39" s="168"/>
      <c r="N39" s="108">
        <v>13560</v>
      </c>
      <c r="O39" s="108"/>
      <c r="P39" s="108"/>
      <c r="Q39" s="108"/>
      <c r="R39" s="108"/>
      <c r="S39" s="117" t="s">
        <v>10</v>
      </c>
      <c r="T39" s="117"/>
      <c r="U39" s="45"/>
      <c r="V39" s="13"/>
      <c r="W39" s="12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181" t="s">
        <v>129</v>
      </c>
      <c r="AJ39" s="181"/>
      <c r="AK39" s="181"/>
      <c r="AL39" s="181"/>
      <c r="AM39" s="181"/>
      <c r="AN39" s="181"/>
      <c r="AO39" s="181"/>
      <c r="AP39" s="181"/>
      <c r="AQ39" s="28"/>
      <c r="AR39" s="97"/>
      <c r="AS39" s="147" t="s">
        <v>72</v>
      </c>
      <c r="AT39" s="147"/>
      <c r="AU39" s="147"/>
      <c r="AV39" s="147"/>
      <c r="AW39" s="147"/>
      <c r="AX39" s="147"/>
      <c r="AY39" s="147"/>
      <c r="AZ39" s="88"/>
      <c r="BA39" s="88"/>
      <c r="BB39" s="88"/>
      <c r="BC39" s="89"/>
      <c r="BD39" s="89"/>
      <c r="BE39" s="89"/>
      <c r="BF39" s="89"/>
      <c r="BG39" s="97"/>
    </row>
    <row r="40" spans="1:62" ht="13.5" customHeight="1" x14ac:dyDescent="0.2">
      <c r="A40" s="13"/>
      <c r="B40" s="33"/>
      <c r="C40" s="117"/>
      <c r="D40" s="117"/>
      <c r="E40" s="117"/>
      <c r="F40" s="117"/>
      <c r="G40" s="168" t="s">
        <v>18</v>
      </c>
      <c r="H40" s="168"/>
      <c r="I40" s="168"/>
      <c r="J40" s="168"/>
      <c r="K40" s="168"/>
      <c r="L40" s="168"/>
      <c r="M40" s="168"/>
      <c r="N40" s="108">
        <v>17860</v>
      </c>
      <c r="O40" s="108"/>
      <c r="P40" s="108"/>
      <c r="Q40" s="108"/>
      <c r="R40" s="108"/>
      <c r="S40" s="117" t="s">
        <v>10</v>
      </c>
      <c r="T40" s="117"/>
      <c r="U40" s="45"/>
      <c r="V40" s="45"/>
      <c r="W40" s="117" t="s">
        <v>47</v>
      </c>
      <c r="X40" s="117"/>
      <c r="Y40" s="117"/>
      <c r="Z40" s="130">
        <f>IF(OR($AS$36="",$AS$36="　"),SUM(N39:R42),"")</f>
        <v>32720</v>
      </c>
      <c r="AA40" s="130"/>
      <c r="AB40" s="130"/>
      <c r="AC40" s="130"/>
      <c r="AD40" s="130"/>
      <c r="AE40" s="130"/>
      <c r="AF40" s="117" t="s">
        <v>10</v>
      </c>
      <c r="AG40" s="117"/>
      <c r="AH40" s="57"/>
      <c r="AI40" s="184" t="str">
        <f>IF(OR($AI$41="",$AI$41="　",SUBSTITUTE(SUBSTITUTE($AI$42," ",""),"　","")=""),"",IF($AI$42="口座振込み","※次月分以降は、買主様が","※当月分は、"))</f>
        <v>※当月分は、</v>
      </c>
      <c r="AJ40" s="184"/>
      <c r="AK40" s="184"/>
      <c r="AL40" s="184"/>
      <c r="AM40" s="184"/>
      <c r="AN40" s="184"/>
      <c r="AO40" s="184"/>
      <c r="AP40" s="184"/>
      <c r="AQ40" s="58"/>
      <c r="AR40" s="97"/>
      <c r="AS40" s="147"/>
      <c r="AT40" s="147"/>
      <c r="AU40" s="147"/>
      <c r="AV40" s="147"/>
      <c r="AW40" s="147"/>
      <c r="AX40" s="147"/>
      <c r="AY40" s="147"/>
      <c r="AZ40" s="88"/>
      <c r="BA40" s="88"/>
      <c r="BB40" s="88"/>
      <c r="BC40" s="89"/>
      <c r="BD40" s="89"/>
      <c r="BE40" s="89"/>
      <c r="BF40" s="89"/>
      <c r="BG40" s="97"/>
    </row>
    <row r="41" spans="1:62" ht="13.5" customHeight="1" x14ac:dyDescent="0.2">
      <c r="A41" s="16"/>
      <c r="B41" s="33"/>
      <c r="C41" s="117" t="s">
        <v>54</v>
      </c>
      <c r="D41" s="117"/>
      <c r="E41" s="117"/>
      <c r="F41" s="117"/>
      <c r="G41" s="169" t="s">
        <v>53</v>
      </c>
      <c r="H41" s="169"/>
      <c r="I41" s="169"/>
      <c r="J41" s="169"/>
      <c r="K41" s="169"/>
      <c r="L41" s="169"/>
      <c r="M41" s="169"/>
      <c r="N41" s="108">
        <v>100</v>
      </c>
      <c r="O41" s="108"/>
      <c r="P41" s="108"/>
      <c r="Q41" s="108"/>
      <c r="R41" s="108"/>
      <c r="S41" s="117" t="s">
        <v>10</v>
      </c>
      <c r="T41" s="117"/>
      <c r="U41" s="45"/>
      <c r="V41" s="45"/>
      <c r="W41" s="117"/>
      <c r="X41" s="117"/>
      <c r="Y41" s="117"/>
      <c r="Z41" s="130"/>
      <c r="AA41" s="130"/>
      <c r="AB41" s="130"/>
      <c r="AC41" s="130"/>
      <c r="AD41" s="130"/>
      <c r="AE41" s="130"/>
      <c r="AF41" s="117"/>
      <c r="AG41" s="117"/>
      <c r="AH41" s="57"/>
      <c r="AI41" s="169" t="s">
        <v>76</v>
      </c>
      <c r="AJ41" s="169"/>
      <c r="AK41" s="169"/>
      <c r="AL41" s="169">
        <v>20</v>
      </c>
      <c r="AM41" s="169"/>
      <c r="AN41" s="184" t="str">
        <f>IF(OR($AI$41="",$AI$41="　",SUBSTITUTE(SUBSTITUTE($AI$42," ",""),"　","")=""),"",IF($AI$42="口座振込み","日までに","日に"))</f>
        <v>日に</v>
      </c>
      <c r="AO41" s="184"/>
      <c r="AP41" s="184"/>
      <c r="AQ41" s="185"/>
      <c r="AR41" s="97"/>
      <c r="AS41" s="244" t="s">
        <v>130</v>
      </c>
      <c r="AT41" s="244"/>
      <c r="AU41" s="244"/>
      <c r="AV41" s="244"/>
      <c r="AW41" s="244"/>
      <c r="AX41" s="244"/>
      <c r="AY41" s="244"/>
      <c r="AZ41" s="244"/>
      <c r="BA41" s="244"/>
      <c r="BB41" s="244"/>
      <c r="BC41" s="244"/>
      <c r="BD41" s="244"/>
      <c r="BE41" s="244"/>
      <c r="BF41" s="244"/>
      <c r="BG41" s="97"/>
      <c r="BI41" s="3"/>
      <c r="BJ41" s="3"/>
    </row>
    <row r="42" spans="1:62" ht="13.5" customHeight="1" x14ac:dyDescent="0.2">
      <c r="A42" s="13"/>
      <c r="B42" s="46"/>
      <c r="C42" s="117" t="s">
        <v>55</v>
      </c>
      <c r="D42" s="117"/>
      <c r="E42" s="117"/>
      <c r="F42" s="117"/>
      <c r="G42" s="169" t="s">
        <v>56</v>
      </c>
      <c r="H42" s="169"/>
      <c r="I42" s="169"/>
      <c r="J42" s="169"/>
      <c r="K42" s="169"/>
      <c r="L42" s="169"/>
      <c r="M42" s="169"/>
      <c r="N42" s="108">
        <v>1200</v>
      </c>
      <c r="O42" s="108"/>
      <c r="P42" s="108"/>
      <c r="Q42" s="108"/>
      <c r="R42" s="108"/>
      <c r="S42" s="117" t="s">
        <v>10</v>
      </c>
      <c r="T42" s="117"/>
      <c r="U42" s="45"/>
      <c r="V42" s="10"/>
      <c r="W42" s="68"/>
      <c r="X42" s="62"/>
      <c r="Y42" s="62"/>
      <c r="Z42" s="62"/>
      <c r="AA42" s="69"/>
      <c r="AB42" s="69"/>
      <c r="AC42" s="69"/>
      <c r="AD42" s="69"/>
      <c r="AE42" s="69"/>
      <c r="AF42" s="62"/>
      <c r="AG42" s="62"/>
      <c r="AH42" s="57"/>
      <c r="AI42" s="169" t="s">
        <v>128</v>
      </c>
      <c r="AJ42" s="169"/>
      <c r="AK42" s="169"/>
      <c r="AL42" s="169"/>
      <c r="AM42" s="169"/>
      <c r="AN42" s="169"/>
      <c r="AO42" s="100"/>
      <c r="AP42" s="100"/>
      <c r="AQ42" s="58"/>
      <c r="AR42" s="97"/>
      <c r="AS42" s="244"/>
      <c r="AT42" s="244"/>
      <c r="AU42" s="244"/>
      <c r="AV42" s="244"/>
      <c r="AW42" s="244"/>
      <c r="AX42" s="244"/>
      <c r="AY42" s="244"/>
      <c r="AZ42" s="244"/>
      <c r="BA42" s="244"/>
      <c r="BB42" s="244"/>
      <c r="BC42" s="244"/>
      <c r="BD42" s="244"/>
      <c r="BE42" s="244"/>
      <c r="BF42" s="244"/>
      <c r="BG42" s="97"/>
    </row>
    <row r="43" spans="1:62" ht="13.5" customHeight="1" x14ac:dyDescent="0.2">
      <c r="A43" s="7"/>
      <c r="B43" s="25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8"/>
      <c r="U43" s="8"/>
      <c r="V43" s="8"/>
      <c r="W43" s="8"/>
      <c r="X43" s="8"/>
      <c r="Y43" s="8"/>
      <c r="Z43" s="8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31"/>
      <c r="AR43" s="97"/>
      <c r="AS43" s="244"/>
      <c r="AT43" s="244"/>
      <c r="AU43" s="244"/>
      <c r="AV43" s="244"/>
      <c r="AW43" s="244"/>
      <c r="AX43" s="244"/>
      <c r="AY43" s="244"/>
      <c r="AZ43" s="244"/>
      <c r="BA43" s="244"/>
      <c r="BB43" s="244"/>
      <c r="BC43" s="244"/>
      <c r="BD43" s="244"/>
      <c r="BE43" s="244"/>
      <c r="BF43" s="244"/>
      <c r="BG43" s="97"/>
    </row>
    <row r="44" spans="1:62" ht="13.5" customHeight="1" x14ac:dyDescent="0.2">
      <c r="A44" s="7"/>
      <c r="B44" s="25"/>
      <c r="C44" s="106" t="s">
        <v>37</v>
      </c>
      <c r="D44" s="106"/>
      <c r="E44" s="106"/>
      <c r="F44" s="106"/>
      <c r="G44" s="106"/>
      <c r="H44" s="106"/>
      <c r="I44" s="106"/>
      <c r="J44" s="106"/>
      <c r="K44" s="117" t="s">
        <v>21</v>
      </c>
      <c r="L44" s="117"/>
      <c r="M44" s="117"/>
      <c r="N44" s="117"/>
      <c r="O44" s="117"/>
      <c r="P44" s="117"/>
      <c r="Q44" s="176">
        <f ca="1">IF(AND($AS$36&lt;&gt;"",$AS$36&lt;&gt;"　"),"",IFERROR(IF(AN5-1=-1,"",AN5-1),""))</f>
        <v>1</v>
      </c>
      <c r="R44" s="176"/>
      <c r="S44" s="176"/>
      <c r="T44" s="106" t="s">
        <v>20</v>
      </c>
      <c r="U44" s="106"/>
      <c r="V44" s="106"/>
      <c r="W44" s="117" t="s">
        <v>22</v>
      </c>
      <c r="X44" s="117"/>
      <c r="Y44" s="117"/>
      <c r="Z44" s="117"/>
      <c r="AA44" s="117"/>
      <c r="AB44" s="117"/>
      <c r="AC44" s="183">
        <f ca="1">IFERROR(IF(OR(AD45="",Q44=""),"",AD45-Q44),"")</f>
        <v>30</v>
      </c>
      <c r="AD44" s="183"/>
      <c r="AE44" s="183"/>
      <c r="AF44" s="106" t="s">
        <v>20</v>
      </c>
      <c r="AG44" s="106"/>
      <c r="AH44" s="106"/>
      <c r="AI44" s="62"/>
      <c r="AJ44" s="70"/>
      <c r="AK44" s="70"/>
      <c r="AL44" s="70"/>
      <c r="AM44" s="70"/>
      <c r="AN44" s="70"/>
      <c r="AO44" s="70"/>
      <c r="AP44" s="70"/>
      <c r="AQ44" s="31"/>
      <c r="AR44" s="97"/>
      <c r="AS44" s="60"/>
      <c r="AT44" s="60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97"/>
    </row>
    <row r="45" spans="1:62" ht="13.5" customHeight="1" x14ac:dyDescent="0.2">
      <c r="A45" s="7"/>
      <c r="B45" s="25"/>
      <c r="C45" s="62"/>
      <c r="D45" s="107" t="s">
        <v>2</v>
      </c>
      <c r="E45" s="107"/>
      <c r="F45" s="107"/>
      <c r="G45" s="107"/>
      <c r="H45" s="107"/>
      <c r="I45" s="107"/>
      <c r="J45" s="122">
        <f>IF(OR($AS$36="",$AS$36="　"),AJ5,"")</f>
        <v>1</v>
      </c>
      <c r="K45" s="122"/>
      <c r="L45" s="117" t="s">
        <v>24</v>
      </c>
      <c r="M45" s="117"/>
      <c r="N45" s="117"/>
      <c r="O45" s="132">
        <f>IF($J$45="","",Z40)</f>
        <v>32720</v>
      </c>
      <c r="P45" s="132"/>
      <c r="Q45" s="132"/>
      <c r="R45" s="132"/>
      <c r="S45" s="132"/>
      <c r="T45" s="148" t="s">
        <v>10</v>
      </c>
      <c r="U45" s="148"/>
      <c r="V45" s="107" t="s">
        <v>28</v>
      </c>
      <c r="W45" s="107"/>
      <c r="X45" s="122">
        <f ca="1">Q44</f>
        <v>1</v>
      </c>
      <c r="Y45" s="122"/>
      <c r="Z45" s="117" t="s">
        <v>19</v>
      </c>
      <c r="AA45" s="117"/>
      <c r="AB45" s="117" t="s">
        <v>29</v>
      </c>
      <c r="AC45" s="117"/>
      <c r="AD45" s="122">
        <f ca="1">IF(AND($AS$36&lt;&gt;"",$AS$36&lt;&gt;"　"),"",IFERROR(IF(BK2="","",DAY(EOMONTH(BK2,0))),""))</f>
        <v>31</v>
      </c>
      <c r="AE45" s="122"/>
      <c r="AF45" s="117" t="s">
        <v>19</v>
      </c>
      <c r="AG45" s="117"/>
      <c r="AH45" s="117" t="s">
        <v>32</v>
      </c>
      <c r="AI45" s="117"/>
      <c r="AJ45" s="132">
        <f ca="1">IFERROR(IF(OR(O45="",X45="",AD45="",AD45=0),"",IF($Y$46="切捨て",ROUNDDOWN(O45*X45/AD45,0),IF($Y$46="切上げ",ROUNDUP(O45*X45/AD45,0),ROUND(O45*X45/AD45,0)))),"")</f>
        <v>1055</v>
      </c>
      <c r="AK45" s="132"/>
      <c r="AL45" s="132"/>
      <c r="AM45" s="132"/>
      <c r="AN45" s="132"/>
      <c r="AO45" s="117" t="s">
        <v>10</v>
      </c>
      <c r="AP45" s="117"/>
      <c r="AQ45" s="47"/>
      <c r="AR45" s="97"/>
      <c r="AS45" s="240">
        <f ca="1">IFERROR(IF(O45*X45/AD45=0,"",O45*X45/AD45),"")</f>
        <v>1055.483870967742</v>
      </c>
      <c r="AT45" s="240"/>
      <c r="AU45" s="240"/>
      <c r="AV45" s="240"/>
      <c r="AW45" s="240"/>
      <c r="AX45" s="240"/>
      <c r="AY45" s="240"/>
      <c r="AZ45" s="240"/>
      <c r="BA45" s="240"/>
      <c r="BB45" s="84"/>
      <c r="BC45" s="84"/>
      <c r="BD45" s="84"/>
      <c r="BE45" s="84"/>
      <c r="BF45" s="84"/>
      <c r="BG45" s="97"/>
    </row>
    <row r="46" spans="1:62" ht="13.5" customHeight="1" x14ac:dyDescent="0.2">
      <c r="A46" s="10"/>
      <c r="B46" s="33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182" t="s">
        <v>89</v>
      </c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72" t="str">
        <f>IF($AS$46="","切捨て",$AS$46)</f>
        <v>切捨て</v>
      </c>
      <c r="Z46" s="172"/>
      <c r="AA46" s="172"/>
      <c r="AB46" s="172"/>
      <c r="AC46" s="166" t="s">
        <v>88</v>
      </c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34"/>
      <c r="AR46" s="98"/>
      <c r="AS46" s="197" t="s">
        <v>112</v>
      </c>
      <c r="AT46" s="197"/>
      <c r="AU46" s="197"/>
      <c r="AV46" s="197"/>
      <c r="AW46" s="93"/>
      <c r="AX46" s="194" t="s">
        <v>113</v>
      </c>
      <c r="AY46" s="194"/>
      <c r="AZ46" s="194"/>
      <c r="BA46" s="194"/>
      <c r="BB46" s="194"/>
      <c r="BC46" s="194"/>
      <c r="BD46" s="194"/>
      <c r="BE46" s="194"/>
      <c r="BF46" s="194"/>
      <c r="BG46" s="97"/>
    </row>
    <row r="47" spans="1:62" ht="13.5" customHeight="1" x14ac:dyDescent="0.2">
      <c r="A47" s="7"/>
      <c r="B47" s="25"/>
      <c r="C47" s="62"/>
      <c r="D47" s="107" t="s">
        <v>3</v>
      </c>
      <c r="E47" s="107"/>
      <c r="F47" s="107"/>
      <c r="G47" s="107"/>
      <c r="H47" s="107"/>
      <c r="I47" s="107"/>
      <c r="J47" s="122">
        <f>IF(OR($AS$36="",$AS$36="　"),AJ5,"")</f>
        <v>1</v>
      </c>
      <c r="K47" s="122"/>
      <c r="L47" s="117" t="s">
        <v>24</v>
      </c>
      <c r="M47" s="117"/>
      <c r="N47" s="117"/>
      <c r="O47" s="132">
        <f>IF($J$47="","",Z40)</f>
        <v>32720</v>
      </c>
      <c r="P47" s="132"/>
      <c r="Q47" s="132"/>
      <c r="R47" s="132"/>
      <c r="S47" s="132"/>
      <c r="T47" s="148" t="s">
        <v>10</v>
      </c>
      <c r="U47" s="148"/>
      <c r="V47" s="107" t="s">
        <v>25</v>
      </c>
      <c r="W47" s="107"/>
      <c r="X47" s="132">
        <f ca="1">AJ45</f>
        <v>1055</v>
      </c>
      <c r="Y47" s="132"/>
      <c r="Z47" s="132"/>
      <c r="AA47" s="132"/>
      <c r="AB47" s="132"/>
      <c r="AC47" s="148" t="s">
        <v>10</v>
      </c>
      <c r="AD47" s="148"/>
      <c r="AE47" s="117" t="s">
        <v>32</v>
      </c>
      <c r="AF47" s="117"/>
      <c r="AG47" s="132">
        <f ca="1">IFERROR(IF(OR(Z40="",AJ45=""),"",Z40-AJ45),"")</f>
        <v>31665</v>
      </c>
      <c r="AH47" s="132"/>
      <c r="AI47" s="132"/>
      <c r="AJ47" s="132"/>
      <c r="AK47" s="132"/>
      <c r="AL47" s="132"/>
      <c r="AM47" s="117" t="s">
        <v>10</v>
      </c>
      <c r="AN47" s="117"/>
      <c r="AO47" s="71"/>
      <c r="AP47" s="70"/>
      <c r="AQ47" s="28"/>
      <c r="AR47" s="95"/>
      <c r="AS47" s="86"/>
      <c r="AT47" s="86"/>
      <c r="AU47" s="86"/>
      <c r="AV47" s="86"/>
      <c r="AW47" s="86"/>
      <c r="AX47" s="86"/>
      <c r="AY47" s="86"/>
      <c r="AZ47" s="84"/>
      <c r="BA47" s="84"/>
      <c r="BB47" s="84"/>
      <c r="BC47" s="84"/>
      <c r="BD47" s="84"/>
      <c r="BE47" s="84"/>
      <c r="BF47" s="84"/>
      <c r="BG47" s="97"/>
    </row>
    <row r="48" spans="1:62" ht="13.5" customHeight="1" x14ac:dyDescent="0.2">
      <c r="A48" s="7"/>
      <c r="B48" s="25"/>
      <c r="C48" s="62"/>
      <c r="D48" s="62"/>
      <c r="E48" s="62"/>
      <c r="F48" s="62"/>
      <c r="G48" s="62"/>
      <c r="H48" s="62"/>
      <c r="I48" s="62"/>
      <c r="J48" s="231" t="str">
        <f>IFERROR(IF(AND(OR($AS$36="",$AS$36="　"),$AS$48="次月分"),"　次月分　（引落しの解除が間に合わない場合）",""),"")</f>
        <v>　次月分　（引落しの解除が間に合わない場合）</v>
      </c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231"/>
      <c r="AD48" s="231"/>
      <c r="AE48" s="117" t="s">
        <v>32</v>
      </c>
      <c r="AF48" s="117"/>
      <c r="AG48" s="132">
        <f>IFERROR(IF(AND(OR($AS$36="",$AS$36="　"),$AS$48="次月分"),N(O45),""),"")</f>
        <v>32720</v>
      </c>
      <c r="AH48" s="132"/>
      <c r="AI48" s="132"/>
      <c r="AJ48" s="132"/>
      <c r="AK48" s="132"/>
      <c r="AL48" s="132"/>
      <c r="AM48" s="117" t="s">
        <v>10</v>
      </c>
      <c r="AN48" s="117"/>
      <c r="AO48" s="70"/>
      <c r="AP48" s="70"/>
      <c r="AQ48" s="28"/>
      <c r="AR48" s="96"/>
      <c r="AS48" s="169" t="s">
        <v>127</v>
      </c>
      <c r="AT48" s="169"/>
      <c r="AU48" s="169"/>
      <c r="AV48" s="169"/>
      <c r="AW48" s="169"/>
      <c r="AX48" s="86"/>
      <c r="AY48" s="147" t="s">
        <v>73</v>
      </c>
      <c r="AZ48" s="147"/>
      <c r="BA48" s="147"/>
      <c r="BB48" s="147"/>
      <c r="BC48" s="147"/>
      <c r="BD48" s="84"/>
      <c r="BE48" s="84"/>
      <c r="BF48" s="84"/>
      <c r="BG48" s="97"/>
    </row>
    <row r="49" spans="1:67" ht="13.5" customHeight="1" x14ac:dyDescent="0.2">
      <c r="A49" s="7"/>
      <c r="B49" s="25"/>
      <c r="C49" s="70"/>
      <c r="D49" s="70"/>
      <c r="E49" s="70"/>
      <c r="F49" s="70"/>
      <c r="G49" s="70"/>
      <c r="H49" s="70"/>
      <c r="I49" s="167" t="s">
        <v>33</v>
      </c>
      <c r="J49" s="167"/>
      <c r="K49" s="233" t="s">
        <v>87</v>
      </c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174">
        <f ca="1">IFERROR(IF(AND(AG47="",AG48=""),"",N(AG47)+N(AG48)),"")</f>
        <v>64385</v>
      </c>
      <c r="AA49" s="174"/>
      <c r="AB49" s="174"/>
      <c r="AC49" s="174"/>
      <c r="AD49" s="174"/>
      <c r="AE49" s="174"/>
      <c r="AF49" s="174"/>
      <c r="AG49" s="174"/>
      <c r="AH49" s="174"/>
      <c r="AI49" s="117" t="s">
        <v>10</v>
      </c>
      <c r="AJ49" s="117"/>
      <c r="AK49" s="70"/>
      <c r="AL49" s="70"/>
      <c r="AM49" s="70"/>
      <c r="AN49" s="70"/>
      <c r="AO49" s="70"/>
      <c r="AP49" s="70"/>
      <c r="AQ49" s="28"/>
      <c r="AR49" s="95"/>
      <c r="AS49" s="237" t="s">
        <v>108</v>
      </c>
      <c r="AT49" s="237"/>
      <c r="AU49" s="237"/>
      <c r="AV49" s="237"/>
      <c r="AW49" s="237"/>
      <c r="AX49" s="237"/>
      <c r="AY49" s="237"/>
      <c r="AZ49" s="237"/>
      <c r="BA49" s="237"/>
      <c r="BB49" s="237"/>
      <c r="BC49" s="237"/>
      <c r="BD49" s="237"/>
      <c r="BE49" s="237"/>
      <c r="BF49" s="237"/>
      <c r="BG49" s="97"/>
    </row>
    <row r="50" spans="1:67" ht="13.5" customHeight="1" x14ac:dyDescent="0.2">
      <c r="A50" s="7"/>
      <c r="B50" s="25"/>
      <c r="C50" s="70"/>
      <c r="D50" s="70"/>
      <c r="E50" s="70"/>
      <c r="F50" s="70"/>
      <c r="G50" s="70"/>
      <c r="H50" s="70"/>
      <c r="I50" s="167"/>
      <c r="J50" s="167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175"/>
      <c r="AA50" s="175"/>
      <c r="AB50" s="175"/>
      <c r="AC50" s="175"/>
      <c r="AD50" s="175"/>
      <c r="AE50" s="175"/>
      <c r="AF50" s="175"/>
      <c r="AG50" s="175"/>
      <c r="AH50" s="175"/>
      <c r="AI50" s="179"/>
      <c r="AJ50" s="179"/>
      <c r="AK50" s="70"/>
      <c r="AL50" s="70"/>
      <c r="AM50" s="70"/>
      <c r="AN50" s="70"/>
      <c r="AO50" s="70"/>
      <c r="AP50" s="70"/>
      <c r="AQ50" s="28"/>
      <c r="AR50" s="95"/>
      <c r="AS50" s="237"/>
      <c r="AT50" s="237"/>
      <c r="AU50" s="237"/>
      <c r="AV50" s="237"/>
      <c r="AW50" s="237"/>
      <c r="AX50" s="237"/>
      <c r="AY50" s="237"/>
      <c r="AZ50" s="237"/>
      <c r="BA50" s="237"/>
      <c r="BB50" s="237"/>
      <c r="BC50" s="237"/>
      <c r="BD50" s="237"/>
      <c r="BE50" s="237"/>
      <c r="BF50" s="237"/>
      <c r="BG50" s="97"/>
      <c r="BH50" s="1"/>
      <c r="BI50" s="1"/>
      <c r="BJ50" s="1"/>
      <c r="BK50" s="2"/>
      <c r="BL50" s="2"/>
    </row>
    <row r="51" spans="1:67" ht="3" customHeight="1" x14ac:dyDescent="0.2">
      <c r="A51" s="6"/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50"/>
      <c r="AR51" s="95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97"/>
    </row>
    <row r="52" spans="1:67" ht="3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95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97"/>
    </row>
    <row r="53" spans="1:67" ht="8.6" customHeight="1" x14ac:dyDescent="0.2">
      <c r="A53" s="6"/>
      <c r="B53" s="68"/>
      <c r="C53" s="72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228" t="s">
        <v>23</v>
      </c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66"/>
      <c r="AQ53" s="66"/>
      <c r="AR53" s="95"/>
      <c r="AS53" s="238" t="s">
        <v>101</v>
      </c>
      <c r="AT53" s="238"/>
      <c r="AU53" s="238"/>
      <c r="AV53" s="238"/>
      <c r="AW53" s="238"/>
      <c r="AX53" s="238"/>
      <c r="AY53" s="238"/>
      <c r="AZ53" s="239">
        <v>302</v>
      </c>
      <c r="BA53" s="239"/>
      <c r="BB53" s="239"/>
      <c r="BC53" s="239"/>
      <c r="BD53" s="239"/>
      <c r="BE53" s="239"/>
      <c r="BF53" s="239"/>
      <c r="BG53" s="97"/>
    </row>
    <row r="54" spans="1:67" ht="12.75" customHeight="1" x14ac:dyDescent="0.2">
      <c r="A54" s="15"/>
      <c r="B54" s="66"/>
      <c r="C54" s="230" t="str">
        <f>IFERROR(IF(B2="","",B2),"")</f>
        <v>スモエクタロウ</v>
      </c>
      <c r="D54" s="230"/>
      <c r="E54" s="230"/>
      <c r="F54" s="230"/>
      <c r="G54" s="230"/>
      <c r="H54" s="230"/>
      <c r="I54" s="230"/>
      <c r="J54" s="230"/>
      <c r="K54" s="229" t="s">
        <v>69</v>
      </c>
      <c r="L54" s="229"/>
      <c r="M54" s="229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  <c r="AA54" s="228"/>
      <c r="AB54" s="228"/>
      <c r="AC54" s="228"/>
      <c r="AD54" s="73"/>
      <c r="AE54" s="73"/>
      <c r="AF54" s="73"/>
      <c r="AG54" s="73"/>
      <c r="AH54" s="245" t="s">
        <v>57</v>
      </c>
      <c r="AI54" s="245"/>
      <c r="AJ54" s="232">
        <f>IF(AZ53="","",AZ53)</f>
        <v>302</v>
      </c>
      <c r="AK54" s="232"/>
      <c r="AL54" s="232"/>
      <c r="AM54" s="232"/>
      <c r="AN54" s="232"/>
      <c r="AO54" s="73"/>
      <c r="AP54" s="73"/>
      <c r="AQ54" s="66"/>
      <c r="AR54" s="95"/>
      <c r="AS54" s="238"/>
      <c r="AT54" s="238"/>
      <c r="AU54" s="238"/>
      <c r="AV54" s="238"/>
      <c r="AW54" s="238"/>
      <c r="AX54" s="238"/>
      <c r="AY54" s="238"/>
      <c r="AZ54" s="239"/>
      <c r="BA54" s="239"/>
      <c r="BB54" s="239"/>
      <c r="BC54" s="239"/>
      <c r="BD54" s="239"/>
      <c r="BE54" s="239"/>
      <c r="BF54" s="239"/>
      <c r="BG54" s="97"/>
    </row>
    <row r="55" spans="1:67" ht="12.75" customHeight="1" x14ac:dyDescent="0.2">
      <c r="A55" s="15"/>
      <c r="B55" s="51"/>
      <c r="C55" s="230"/>
      <c r="D55" s="230"/>
      <c r="E55" s="230"/>
      <c r="F55" s="230"/>
      <c r="G55" s="230"/>
      <c r="H55" s="230"/>
      <c r="I55" s="230"/>
      <c r="J55" s="230"/>
      <c r="K55" s="229"/>
      <c r="L55" s="229"/>
      <c r="M55" s="229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8"/>
      <c r="AB55" s="228"/>
      <c r="AC55" s="228"/>
      <c r="AD55" s="73"/>
      <c r="AE55" s="193">
        <f>IFERROR(IF(AD5="","",AD5),"")</f>
        <v>2027</v>
      </c>
      <c r="AF55" s="193"/>
      <c r="AG55" s="193"/>
      <c r="AH55" s="193"/>
      <c r="AI55" s="192" t="s">
        <v>6</v>
      </c>
      <c r="AJ55" s="192">
        <f>IFERROR(IF(AJ5="","",AJ5),"")</f>
        <v>1</v>
      </c>
      <c r="AK55" s="192"/>
      <c r="AL55" s="192" t="s">
        <v>7</v>
      </c>
      <c r="AM55" s="192">
        <f ca="1">IFERROR(IF(AN5="","",AN5),"")</f>
        <v>2</v>
      </c>
      <c r="AN55" s="192"/>
      <c r="AO55" s="188" t="s">
        <v>19</v>
      </c>
      <c r="AP55" s="17"/>
      <c r="AQ55" s="73"/>
      <c r="AR55" s="95"/>
      <c r="AS55" s="194" t="s">
        <v>109</v>
      </c>
      <c r="AT55" s="194"/>
      <c r="AU55" s="194"/>
      <c r="AV55" s="194"/>
      <c r="AW55" s="194"/>
      <c r="AX55" s="194"/>
      <c r="AY55" s="194"/>
      <c r="AZ55" s="194"/>
      <c r="BA55" s="194"/>
      <c r="BB55" s="194"/>
      <c r="BC55" s="194"/>
      <c r="BD55" s="194"/>
      <c r="BE55" s="194"/>
      <c r="BF55" s="194"/>
      <c r="BG55" s="97"/>
    </row>
    <row r="56" spans="1:67" ht="7.75" customHeight="1" x14ac:dyDescent="0.35">
      <c r="A56" s="15"/>
      <c r="B56" s="74"/>
      <c r="C56" s="195"/>
      <c r="D56" s="195"/>
      <c r="E56" s="195"/>
      <c r="F56" s="195"/>
      <c r="G56" s="195"/>
      <c r="H56" s="195"/>
      <c r="I56" s="195"/>
      <c r="J56" s="186"/>
      <c r="K56" s="186"/>
      <c r="L56" s="186"/>
      <c r="M56" s="75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5"/>
      <c r="AE56" s="193"/>
      <c r="AF56" s="193"/>
      <c r="AG56" s="193"/>
      <c r="AH56" s="193"/>
      <c r="AI56" s="188"/>
      <c r="AJ56" s="188"/>
      <c r="AK56" s="188"/>
      <c r="AL56" s="188"/>
      <c r="AM56" s="188"/>
      <c r="AN56" s="188"/>
      <c r="AO56" s="188"/>
      <c r="AP56" s="73"/>
      <c r="AQ56" s="73"/>
      <c r="AR56" s="95"/>
      <c r="AS56" s="20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97"/>
    </row>
    <row r="57" spans="1:67" ht="12.75" customHeight="1" x14ac:dyDescent="0.2">
      <c r="A57" s="15"/>
      <c r="B57" s="74"/>
      <c r="C57" s="196"/>
      <c r="D57" s="196"/>
      <c r="E57" s="196"/>
      <c r="F57" s="196"/>
      <c r="G57" s="196"/>
      <c r="H57" s="196"/>
      <c r="I57" s="196"/>
      <c r="J57" s="186"/>
      <c r="K57" s="186"/>
      <c r="L57" s="186"/>
      <c r="M57" s="200">
        <f ca="1">IFERROR(IF(Z32="","",Z32+IF(OR(AS36="",AS36="　"),N(Z49),0)),"")</f>
        <v>310665</v>
      </c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/>
      <c r="AQ57" s="73"/>
      <c r="AR57" s="95"/>
      <c r="AS57" s="238" t="s">
        <v>110</v>
      </c>
      <c r="AT57" s="238"/>
      <c r="AU57" s="238"/>
      <c r="AV57" s="238"/>
      <c r="AW57" s="238"/>
      <c r="AX57" s="238"/>
      <c r="AY57" s="238"/>
      <c r="AZ57" s="238"/>
      <c r="BA57" s="238"/>
      <c r="BB57" s="238"/>
      <c r="BC57" s="238"/>
      <c r="BD57" s="238"/>
      <c r="BE57" s="238"/>
      <c r="BF57" s="238"/>
      <c r="BG57" s="97"/>
    </row>
    <row r="58" spans="1:67" ht="12.75" customHeight="1" x14ac:dyDescent="0.2">
      <c r="A58" s="15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  <c r="Z58" s="200"/>
      <c r="AA58" s="200"/>
      <c r="AB58" s="200"/>
      <c r="AC58" s="200"/>
      <c r="AD58" s="200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73"/>
      <c r="AR58" s="95"/>
      <c r="AS58" s="238"/>
      <c r="AT58" s="238"/>
      <c r="AU58" s="238"/>
      <c r="AV58" s="238"/>
      <c r="AW58" s="238"/>
      <c r="AX58" s="238"/>
      <c r="AY58" s="238"/>
      <c r="AZ58" s="238"/>
      <c r="BA58" s="238"/>
      <c r="BB58" s="238"/>
      <c r="BC58" s="238"/>
      <c r="BD58" s="238"/>
      <c r="BE58" s="238"/>
      <c r="BF58" s="238"/>
      <c r="BG58" s="97"/>
    </row>
    <row r="59" spans="1:67" ht="9" customHeight="1" x14ac:dyDescent="0.2">
      <c r="A59" s="15"/>
      <c r="B59" s="73"/>
      <c r="C59" s="17"/>
      <c r="D59" s="17"/>
      <c r="E59" s="17"/>
      <c r="F59" s="17"/>
      <c r="G59" s="73"/>
      <c r="H59" s="73"/>
      <c r="I59" s="73"/>
      <c r="J59" s="73"/>
      <c r="K59" s="73"/>
      <c r="L59" s="73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73"/>
      <c r="AR59" s="95"/>
      <c r="AS59" s="169">
        <v>2027</v>
      </c>
      <c r="AT59" s="169"/>
      <c r="AU59" s="169"/>
      <c r="AV59" s="169"/>
      <c r="AW59" s="168" t="s">
        <v>6</v>
      </c>
      <c r="AX59" s="168"/>
      <c r="AY59" s="169">
        <v>1</v>
      </c>
      <c r="AZ59" s="169"/>
      <c r="BA59" s="168" t="s">
        <v>7</v>
      </c>
      <c r="BB59" s="168"/>
      <c r="BC59" s="169">
        <v>5</v>
      </c>
      <c r="BD59" s="169"/>
      <c r="BE59" s="168" t="s">
        <v>19</v>
      </c>
      <c r="BF59" s="168"/>
      <c r="BG59" s="97"/>
    </row>
    <row r="60" spans="1:67" ht="7.75" customHeight="1" x14ac:dyDescent="0.2">
      <c r="A60" s="15"/>
      <c r="B60" s="73"/>
      <c r="C60" s="73"/>
      <c r="D60" s="17"/>
      <c r="E60" s="17"/>
      <c r="F60" s="73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73"/>
      <c r="AQ60" s="73"/>
      <c r="AR60" s="95"/>
      <c r="AS60" s="169"/>
      <c r="AT60" s="169"/>
      <c r="AU60" s="169"/>
      <c r="AV60" s="169"/>
      <c r="AW60" s="168"/>
      <c r="AX60" s="168"/>
      <c r="AY60" s="169"/>
      <c r="AZ60" s="169"/>
      <c r="BA60" s="168"/>
      <c r="BB60" s="168"/>
      <c r="BC60" s="169"/>
      <c r="BD60" s="169"/>
      <c r="BE60" s="168"/>
      <c r="BF60" s="168"/>
      <c r="BG60" s="97"/>
    </row>
    <row r="61" spans="1:67" ht="13.5" customHeight="1" x14ac:dyDescent="0.2">
      <c r="A61" s="15"/>
      <c r="B61" s="17"/>
      <c r="C61" s="17"/>
      <c r="D61" s="188" t="s">
        <v>70</v>
      </c>
      <c r="E61" s="188"/>
      <c r="F61" s="198">
        <f>IFERROR(IF(AS59="","",AS59),"")</f>
        <v>2027</v>
      </c>
      <c r="G61" s="198"/>
      <c r="H61" s="198"/>
      <c r="I61" s="198"/>
      <c r="J61" s="199" t="s">
        <v>6</v>
      </c>
      <c r="K61" s="199"/>
      <c r="L61" s="201">
        <f>IFERROR(IF(AY59="","",AY59),"")</f>
        <v>1</v>
      </c>
      <c r="M61" s="201"/>
      <c r="N61" s="199" t="s">
        <v>7</v>
      </c>
      <c r="O61" s="199"/>
      <c r="P61" s="201">
        <f>IFERROR(IF(BC59="","",BC59),"")</f>
        <v>5</v>
      </c>
      <c r="Q61" s="201"/>
      <c r="R61" s="199" t="s">
        <v>8</v>
      </c>
      <c r="S61" s="199"/>
      <c r="T61" s="199"/>
      <c r="U61" s="189" t="s">
        <v>9</v>
      </c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7"/>
      <c r="AQ61" s="17"/>
      <c r="AR61" s="95"/>
      <c r="AS61" s="238" t="s">
        <v>102</v>
      </c>
      <c r="AT61" s="238"/>
      <c r="AU61" s="238"/>
      <c r="AV61" s="238"/>
      <c r="AW61" s="238"/>
      <c r="AX61" s="238"/>
      <c r="AY61" s="238"/>
      <c r="AZ61" s="238"/>
      <c r="BA61" s="92"/>
      <c r="BB61" s="14"/>
      <c r="BC61" s="14"/>
      <c r="BD61" s="14"/>
      <c r="BE61" s="14"/>
      <c r="BF61" s="14"/>
      <c r="BG61" s="97"/>
    </row>
    <row r="62" spans="1:67" ht="13.5" customHeight="1" x14ac:dyDescent="0.2">
      <c r="A62" s="15"/>
      <c r="B62" s="17"/>
      <c r="C62" s="77"/>
      <c r="D62" s="193" t="str">
        <f>IF($BK$10,AH7&amp;"・"&amp;(AH7+1),AH7)</f>
        <v>2026・2027</v>
      </c>
      <c r="E62" s="193"/>
      <c r="F62" s="193"/>
      <c r="G62" s="193"/>
      <c r="H62" s="193"/>
      <c r="I62" s="193"/>
      <c r="J62" s="193"/>
      <c r="K62" s="188" t="s">
        <v>59</v>
      </c>
      <c r="L62" s="188"/>
      <c r="M62" s="188"/>
      <c r="N62" s="190" t="str">
        <f>IF(OR(AS36="",AS36="　"),BB63,BB62)</f>
        <v>固定資産税・都市計画税及び管理費等の清算金として</v>
      </c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190"/>
      <c r="AM62" s="190"/>
      <c r="AN62" s="190"/>
      <c r="AO62" s="190"/>
      <c r="AP62" s="190"/>
      <c r="AQ62" s="73"/>
      <c r="AR62" s="95"/>
      <c r="AS62" s="246" t="s">
        <v>115</v>
      </c>
      <c r="AT62" s="246"/>
      <c r="AU62" s="246"/>
      <c r="AV62" s="246"/>
      <c r="AW62" s="246"/>
      <c r="AX62" s="246"/>
      <c r="AY62" s="246"/>
      <c r="AZ62" s="248" t="s">
        <v>83</v>
      </c>
      <c r="BA62" s="248"/>
      <c r="BB62" s="235" t="s">
        <v>81</v>
      </c>
      <c r="BC62" s="235"/>
      <c r="BD62" s="235"/>
      <c r="BE62" s="235"/>
      <c r="BF62" s="235"/>
      <c r="BG62" s="97"/>
      <c r="BH62" s="3"/>
      <c r="BI62" s="3"/>
      <c r="BJ62" s="3"/>
    </row>
    <row r="63" spans="1:67" ht="13.3" customHeight="1" x14ac:dyDescent="0.2">
      <c r="A63" s="15"/>
      <c r="B63" s="78"/>
      <c r="C63" s="78"/>
      <c r="D63" s="78"/>
      <c r="E63" s="191"/>
      <c r="F63" s="191"/>
      <c r="G63" s="191"/>
      <c r="H63" s="191"/>
      <c r="I63" s="191"/>
      <c r="J63" s="189" t="s">
        <v>132</v>
      </c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7"/>
      <c r="AO63" s="17"/>
      <c r="AP63" s="73"/>
      <c r="AQ63" s="73"/>
      <c r="AR63" s="95"/>
      <c r="AS63" s="247" t="s">
        <v>116</v>
      </c>
      <c r="AT63" s="247"/>
      <c r="AU63" s="247"/>
      <c r="AV63" s="247"/>
      <c r="AW63" s="247"/>
      <c r="AX63" s="247"/>
      <c r="AY63" s="247"/>
      <c r="AZ63" s="248" t="s">
        <v>83</v>
      </c>
      <c r="BA63" s="248"/>
      <c r="BB63" s="235" t="s">
        <v>82</v>
      </c>
      <c r="BC63" s="235"/>
      <c r="BD63" s="235"/>
      <c r="BE63" s="235"/>
      <c r="BF63" s="235" t="s">
        <v>83</v>
      </c>
      <c r="BG63" s="97"/>
      <c r="BH63" s="3"/>
      <c r="BI63" s="3"/>
      <c r="BJ63" s="3"/>
    </row>
    <row r="64" spans="1:67" ht="4.3" customHeight="1" x14ac:dyDescent="0.2">
      <c r="A64" s="15"/>
      <c r="B64" s="73"/>
      <c r="C64" s="73"/>
      <c r="D64" s="17"/>
      <c r="E64" s="17"/>
      <c r="F64" s="73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73"/>
      <c r="AQ64" s="73"/>
      <c r="AR64" s="95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14"/>
      <c r="BG64" s="97"/>
      <c r="BH64" s="1"/>
      <c r="BI64" s="1"/>
      <c r="BJ64" s="1"/>
      <c r="BK64" s="1"/>
      <c r="BL64" s="1"/>
      <c r="BM64" s="1"/>
      <c r="BN64" s="1"/>
      <c r="BO64" s="1"/>
    </row>
    <row r="65" spans="1:67" ht="12.75" customHeight="1" x14ac:dyDescent="0.2">
      <c r="A65" s="15"/>
      <c r="B65" s="73"/>
      <c r="C65" s="56"/>
      <c r="D65" s="186" t="s">
        <v>84</v>
      </c>
      <c r="E65" s="186"/>
      <c r="F65" s="186"/>
      <c r="G65" s="186"/>
      <c r="H65" s="186"/>
      <c r="I65" s="189" t="str">
        <f>G5&amp;"　"&amp;G7</f>
        <v>ビッグマウンテン大宮タワー　さいたま市大宮区中央町１－１－１</v>
      </c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73"/>
      <c r="AR65" s="95"/>
      <c r="AS65" s="241"/>
      <c r="AT65" s="241"/>
      <c r="AU65" s="241"/>
      <c r="AV65" s="241"/>
      <c r="AW65" s="241"/>
      <c r="AX65" s="241"/>
      <c r="AY65" s="241"/>
      <c r="AZ65" s="241"/>
      <c r="BA65" s="241"/>
      <c r="BB65" s="241"/>
      <c r="BC65" s="241"/>
      <c r="BD65" s="241"/>
      <c r="BE65" s="241"/>
      <c r="BF65" s="241"/>
      <c r="BG65" s="97"/>
      <c r="BH65" s="1"/>
      <c r="BI65" s="1"/>
      <c r="BJ65" s="1"/>
      <c r="BK65" s="1"/>
      <c r="BL65" s="1"/>
      <c r="BM65" s="1"/>
      <c r="BN65" s="1"/>
      <c r="BO65" s="1"/>
    </row>
    <row r="66" spans="1:67" ht="12.75" customHeight="1" x14ac:dyDescent="0.2">
      <c r="A66" s="15"/>
      <c r="B66" s="73"/>
      <c r="C66" s="56"/>
      <c r="D66" s="186"/>
      <c r="E66" s="186"/>
      <c r="F66" s="186"/>
      <c r="G66" s="186"/>
      <c r="H66" s="186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73"/>
      <c r="AR66" s="95"/>
      <c r="AS66" s="241"/>
      <c r="AT66" s="241"/>
      <c r="AU66" s="241"/>
      <c r="AV66" s="241"/>
      <c r="AW66" s="241"/>
      <c r="AX66" s="241"/>
      <c r="AY66" s="241"/>
      <c r="AZ66" s="241"/>
      <c r="BA66" s="241"/>
      <c r="BB66" s="241"/>
      <c r="BC66" s="241"/>
      <c r="BD66" s="241"/>
      <c r="BE66" s="241"/>
      <c r="BF66" s="241"/>
      <c r="BG66" s="97"/>
    </row>
    <row r="67" spans="1:67" ht="12.75" customHeight="1" x14ac:dyDescent="0.2">
      <c r="A67" s="15"/>
      <c r="B67" s="73"/>
      <c r="C67" s="79"/>
      <c r="D67" s="186" t="s">
        <v>38</v>
      </c>
      <c r="E67" s="186"/>
      <c r="F67" s="186"/>
      <c r="G67" s="186"/>
      <c r="H67" s="186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73"/>
      <c r="AR67" s="95"/>
      <c r="AS67" s="241"/>
      <c r="AT67" s="241"/>
      <c r="AU67" s="241"/>
      <c r="AV67" s="241"/>
      <c r="AW67" s="241"/>
      <c r="AX67" s="241"/>
      <c r="AY67" s="241"/>
      <c r="AZ67" s="241"/>
      <c r="BA67" s="241"/>
      <c r="BB67" s="241"/>
      <c r="BC67" s="241"/>
      <c r="BD67" s="241"/>
      <c r="BE67" s="241"/>
      <c r="BF67" s="241"/>
      <c r="BG67" s="97"/>
    </row>
    <row r="68" spans="1:67" ht="12.75" customHeight="1" x14ac:dyDescent="0.2">
      <c r="A68" s="15"/>
      <c r="B68" s="73"/>
      <c r="C68" s="79"/>
      <c r="D68" s="186"/>
      <c r="E68" s="186"/>
      <c r="F68" s="186"/>
      <c r="G68" s="186"/>
      <c r="H68" s="186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73"/>
      <c r="AR68" s="95"/>
      <c r="AS68" s="238" t="s">
        <v>74</v>
      </c>
      <c r="AT68" s="238"/>
      <c r="AU68" s="238"/>
      <c r="AV68" s="238"/>
      <c r="AW68" s="238"/>
      <c r="AX68" s="238"/>
      <c r="AY68" s="238"/>
      <c r="AZ68" s="238"/>
      <c r="BA68" s="238"/>
      <c r="BB68" s="238"/>
      <c r="BC68" s="14"/>
      <c r="BD68" s="14"/>
      <c r="BE68" s="14"/>
      <c r="BF68" s="14"/>
      <c r="BG68" s="97"/>
    </row>
    <row r="69" spans="1:67" ht="12.75" customHeight="1" x14ac:dyDescent="0.2">
      <c r="A69" s="15"/>
      <c r="B69" s="73"/>
      <c r="C69" s="79"/>
      <c r="D69" s="186" t="s">
        <v>71</v>
      </c>
      <c r="E69" s="186"/>
      <c r="F69" s="186"/>
      <c r="G69" s="186"/>
      <c r="H69" s="186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80"/>
      <c r="AC69" s="187" t="s">
        <v>58</v>
      </c>
      <c r="AD69" s="187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7"/>
      <c r="AP69" s="73"/>
      <c r="AQ69" s="73"/>
      <c r="AR69" s="95"/>
      <c r="AS69" s="238"/>
      <c r="AT69" s="238"/>
      <c r="AU69" s="238"/>
      <c r="AV69" s="238"/>
      <c r="AW69" s="238"/>
      <c r="AX69" s="238"/>
      <c r="AY69" s="238"/>
      <c r="AZ69" s="238"/>
      <c r="BA69" s="238"/>
      <c r="BB69" s="238"/>
      <c r="BC69" s="14"/>
      <c r="BD69" s="14"/>
      <c r="BE69" s="14"/>
      <c r="BF69" s="14"/>
      <c r="BG69" s="97"/>
    </row>
    <row r="70" spans="1:67" ht="12.75" customHeight="1" x14ac:dyDescent="0.2">
      <c r="A70" s="15"/>
      <c r="B70" s="73"/>
      <c r="C70" s="79"/>
      <c r="D70" s="186"/>
      <c r="E70" s="186"/>
      <c r="F70" s="186"/>
      <c r="G70" s="186"/>
      <c r="H70" s="186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80"/>
      <c r="AC70" s="187"/>
      <c r="AD70" s="187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7"/>
      <c r="AP70" s="73"/>
      <c r="AQ70" s="73"/>
      <c r="AR70" s="95"/>
      <c r="AS70" s="241"/>
      <c r="AT70" s="241"/>
      <c r="AU70" s="241"/>
      <c r="AV70" s="241"/>
      <c r="AW70" s="241"/>
      <c r="AX70" s="241"/>
      <c r="AY70" s="241"/>
      <c r="AZ70" s="241"/>
      <c r="BA70" s="241"/>
      <c r="BB70" s="241"/>
      <c r="BC70" s="241"/>
      <c r="BD70" s="241"/>
      <c r="BE70" s="241"/>
      <c r="BF70" s="241"/>
      <c r="BG70" s="97"/>
    </row>
    <row r="71" spans="1:67" ht="12.75" customHeight="1" x14ac:dyDescent="0.2">
      <c r="A71" s="15"/>
      <c r="B71" s="73"/>
      <c r="C71" s="73"/>
      <c r="D71" s="73"/>
      <c r="E71" s="73"/>
      <c r="F71" s="17"/>
      <c r="G71" s="73"/>
      <c r="H71" s="17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81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73"/>
      <c r="AQ71" s="66"/>
      <c r="AR71" s="95"/>
      <c r="AS71" s="241"/>
      <c r="AT71" s="241"/>
      <c r="AU71" s="241"/>
      <c r="AV71" s="241"/>
      <c r="AW71" s="241"/>
      <c r="AX71" s="241"/>
      <c r="AY71" s="241"/>
      <c r="AZ71" s="241"/>
      <c r="BA71" s="241"/>
      <c r="BB71" s="241"/>
      <c r="BC71" s="241"/>
      <c r="BD71" s="241"/>
      <c r="BE71" s="241"/>
      <c r="BF71" s="241"/>
      <c r="BG71" s="97"/>
    </row>
    <row r="72" spans="1:67" ht="12.75" customHeight="1" x14ac:dyDescent="0.2">
      <c r="A72" s="15"/>
      <c r="B72" s="66"/>
      <c r="C72" s="72"/>
      <c r="D72" s="73"/>
      <c r="E72" s="73"/>
      <c r="F72" s="73"/>
      <c r="G72" s="82"/>
      <c r="H72" s="8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66"/>
      <c r="AQ72" s="66"/>
      <c r="AR72" s="95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97"/>
    </row>
    <row r="73" spans="1:67" ht="12.65" customHeight="1" x14ac:dyDescent="0.2"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"/>
      <c r="BG73" s="1"/>
    </row>
    <row r="74" spans="1:67" ht="12.65" customHeight="1" x14ac:dyDescent="0.2">
      <c r="AR74" s="12"/>
      <c r="AS74" s="12"/>
      <c r="AT74" s="12"/>
      <c r="AU74" s="12"/>
      <c r="AV74" s="12"/>
    </row>
  </sheetData>
  <sheetProtection algorithmName="SHA-512" hashValue="4Ha1xc2HUy/arkLck/3UQum4/oT6+qXpwM9UI/dWqWGuBGKTWApIYB3ryfEoQsaPQx4v2F4KmYDGkW3Z/Y0sbA==" saltValue="wkmhfj9+E8wyb5joO5wqlg==" spinCount="100000" sheet="1" objects="1" scenarios="1"/>
  <mergeCells count="318">
    <mergeCell ref="AS70:BF71"/>
    <mergeCell ref="I71:AA72"/>
    <mergeCell ref="AI42:AN42"/>
    <mergeCell ref="D65:H66"/>
    <mergeCell ref="I65:AP66"/>
    <mergeCell ref="AS65:BF67"/>
    <mergeCell ref="D67:H68"/>
    <mergeCell ref="I67:AP68"/>
    <mergeCell ref="AS68:BB69"/>
    <mergeCell ref="D69:H70"/>
    <mergeCell ref="I69:AA70"/>
    <mergeCell ref="AC69:AD70"/>
    <mergeCell ref="AE69:AN70"/>
    <mergeCell ref="BB62:BF62"/>
    <mergeCell ref="E63:I63"/>
    <mergeCell ref="J63:AM63"/>
    <mergeCell ref="AS63:AY63"/>
    <mergeCell ref="AZ63:BA63"/>
    <mergeCell ref="BB63:BF63"/>
    <mergeCell ref="U61:AO61"/>
    <mergeCell ref="AS61:AZ61"/>
    <mergeCell ref="D62:J62"/>
    <mergeCell ref="K62:M62"/>
    <mergeCell ref="N62:AP62"/>
    <mergeCell ref="AS62:AY62"/>
    <mergeCell ref="AZ62:BA62"/>
    <mergeCell ref="BA59:BB60"/>
    <mergeCell ref="BC59:BD60"/>
    <mergeCell ref="BE59:BF60"/>
    <mergeCell ref="D61:E61"/>
    <mergeCell ref="F61:I61"/>
    <mergeCell ref="J61:K61"/>
    <mergeCell ref="L61:M61"/>
    <mergeCell ref="N61:O61"/>
    <mergeCell ref="P61:Q61"/>
    <mergeCell ref="R61:T61"/>
    <mergeCell ref="AS55:BF55"/>
    <mergeCell ref="C56:I57"/>
    <mergeCell ref="J56:L57"/>
    <mergeCell ref="M57:AD59"/>
    <mergeCell ref="AE57:AP59"/>
    <mergeCell ref="AS57:BF58"/>
    <mergeCell ref="AS59:AV60"/>
    <mergeCell ref="AW59:AX60"/>
    <mergeCell ref="AY59:AZ60"/>
    <mergeCell ref="AS49:BF50"/>
    <mergeCell ref="N53:AC55"/>
    <mergeCell ref="AS53:AY54"/>
    <mergeCell ref="AZ53:BF54"/>
    <mergeCell ref="C54:J55"/>
    <mergeCell ref="K54:M55"/>
    <mergeCell ref="J48:AD48"/>
    <mergeCell ref="AE48:AF48"/>
    <mergeCell ref="AG48:AL48"/>
    <mergeCell ref="AM48:AN48"/>
    <mergeCell ref="AS48:AW48"/>
    <mergeCell ref="AY48:BC48"/>
    <mergeCell ref="AH54:AI54"/>
    <mergeCell ref="AJ54:AN54"/>
    <mergeCell ref="AE55:AH56"/>
    <mergeCell ref="AI55:AI56"/>
    <mergeCell ref="AJ55:AK56"/>
    <mergeCell ref="AL55:AL56"/>
    <mergeCell ref="AM55:AN56"/>
    <mergeCell ref="I49:J50"/>
    <mergeCell ref="K49:Y50"/>
    <mergeCell ref="Z49:AH50"/>
    <mergeCell ref="AI49:AJ50"/>
    <mergeCell ref="AO55:AO56"/>
    <mergeCell ref="AS46:AV46"/>
    <mergeCell ref="AX46:BF46"/>
    <mergeCell ref="D47:I47"/>
    <mergeCell ref="J47:K47"/>
    <mergeCell ref="L47:N47"/>
    <mergeCell ref="O47:S47"/>
    <mergeCell ref="T47:U47"/>
    <mergeCell ref="AD45:AE45"/>
    <mergeCell ref="AF45:AG45"/>
    <mergeCell ref="AH45:AI45"/>
    <mergeCell ref="AJ45:AN45"/>
    <mergeCell ref="AO45:AP45"/>
    <mergeCell ref="AS45:BA45"/>
    <mergeCell ref="V47:W47"/>
    <mergeCell ref="X47:AB47"/>
    <mergeCell ref="AC47:AD47"/>
    <mergeCell ref="AE47:AF47"/>
    <mergeCell ref="AG47:AL47"/>
    <mergeCell ref="AM47:AN47"/>
    <mergeCell ref="M46:X46"/>
    <mergeCell ref="Y46:AB46"/>
    <mergeCell ref="AC46:AP46"/>
    <mergeCell ref="AF44:AH44"/>
    <mergeCell ref="D45:I45"/>
    <mergeCell ref="J45:K45"/>
    <mergeCell ref="L45:N45"/>
    <mergeCell ref="O45:S45"/>
    <mergeCell ref="T45:U45"/>
    <mergeCell ref="V45:W45"/>
    <mergeCell ref="X45:Y45"/>
    <mergeCell ref="Z45:AA45"/>
    <mergeCell ref="AB45:AC45"/>
    <mergeCell ref="C44:J44"/>
    <mergeCell ref="K44:P44"/>
    <mergeCell ref="Q44:S44"/>
    <mergeCell ref="T44:V44"/>
    <mergeCell ref="W44:AB44"/>
    <mergeCell ref="AC44:AE44"/>
    <mergeCell ref="AS41:BF43"/>
    <mergeCell ref="C42:F42"/>
    <mergeCell ref="G42:M42"/>
    <mergeCell ref="N42:R42"/>
    <mergeCell ref="S42:T42"/>
    <mergeCell ref="W40:Y41"/>
    <mergeCell ref="Z40:AE41"/>
    <mergeCell ref="AF40:AG41"/>
    <mergeCell ref="AI40:AP40"/>
    <mergeCell ref="C41:F41"/>
    <mergeCell ref="G41:M41"/>
    <mergeCell ref="N41:R41"/>
    <mergeCell ref="S41:T41"/>
    <mergeCell ref="AI41:AK41"/>
    <mergeCell ref="AL41:AM41"/>
    <mergeCell ref="AN41:AQ41"/>
    <mergeCell ref="C39:F39"/>
    <mergeCell ref="G39:M39"/>
    <mergeCell ref="N39:R39"/>
    <mergeCell ref="S39:T39"/>
    <mergeCell ref="AS39:AY40"/>
    <mergeCell ref="C40:F40"/>
    <mergeCell ref="G40:M40"/>
    <mergeCell ref="N40:R40"/>
    <mergeCell ref="S40:T40"/>
    <mergeCell ref="AI39:AP39"/>
    <mergeCell ref="I32:J33"/>
    <mergeCell ref="K32:Y33"/>
    <mergeCell ref="Z32:AH33"/>
    <mergeCell ref="AI32:AJ33"/>
    <mergeCell ref="AS33:BF35"/>
    <mergeCell ref="B36:D37"/>
    <mergeCell ref="E36:V37"/>
    <mergeCell ref="W36:AC37"/>
    <mergeCell ref="AD36:AQ37"/>
    <mergeCell ref="AS36:AW37"/>
    <mergeCell ref="AX36:BF37"/>
    <mergeCell ref="AA29:AB29"/>
    <mergeCell ref="AD29:AH29"/>
    <mergeCell ref="AI29:AJ29"/>
    <mergeCell ref="C31:J31"/>
    <mergeCell ref="K31:Z31"/>
    <mergeCell ref="AA31:AB31"/>
    <mergeCell ref="AD31:AH31"/>
    <mergeCell ref="AI31:AJ31"/>
    <mergeCell ref="D29:J29"/>
    <mergeCell ref="K29:O29"/>
    <mergeCell ref="P29:Q29"/>
    <mergeCell ref="R29:S29"/>
    <mergeCell ref="T29:X29"/>
    <mergeCell ref="Y29:Z29"/>
    <mergeCell ref="AS27:BA27"/>
    <mergeCell ref="M28:X28"/>
    <mergeCell ref="Y28:AB28"/>
    <mergeCell ref="AC28:AP28"/>
    <mergeCell ref="AS28:AV28"/>
    <mergeCell ref="AX28:BF28"/>
    <mergeCell ref="AS26:BF26"/>
    <mergeCell ref="D27:J27"/>
    <mergeCell ref="K27:O27"/>
    <mergeCell ref="P27:Q27"/>
    <mergeCell ref="R27:S27"/>
    <mergeCell ref="T27:V27"/>
    <mergeCell ref="W27:X27"/>
    <mergeCell ref="Y27:Z27"/>
    <mergeCell ref="AD27:AE27"/>
    <mergeCell ref="AF27:AG27"/>
    <mergeCell ref="C26:I26"/>
    <mergeCell ref="AA26:AC27"/>
    <mergeCell ref="AH27:AL27"/>
    <mergeCell ref="AM27:AN27"/>
    <mergeCell ref="C22:J22"/>
    <mergeCell ref="K22:AQ22"/>
    <mergeCell ref="AS22:BF25"/>
    <mergeCell ref="D23:J23"/>
    <mergeCell ref="K23:M23"/>
    <mergeCell ref="N23:P23"/>
    <mergeCell ref="R23:U23"/>
    <mergeCell ref="W23:X23"/>
    <mergeCell ref="Z23:AA23"/>
    <mergeCell ref="AC23:AD23"/>
    <mergeCell ref="AE24:AH24"/>
    <mergeCell ref="AJ24:AK24"/>
    <mergeCell ref="AM24:AN24"/>
    <mergeCell ref="O25:AQ25"/>
    <mergeCell ref="AE23:AH23"/>
    <mergeCell ref="AJ23:AK23"/>
    <mergeCell ref="AM23:AN23"/>
    <mergeCell ref="D24:J24"/>
    <mergeCell ref="K24:M24"/>
    <mergeCell ref="N24:P24"/>
    <mergeCell ref="R24:U24"/>
    <mergeCell ref="W24:X24"/>
    <mergeCell ref="Z24:AA24"/>
    <mergeCell ref="AC24:AD24"/>
    <mergeCell ref="BH18:BJ18"/>
    <mergeCell ref="BK18:BO18"/>
    <mergeCell ref="C19:H19"/>
    <mergeCell ref="I19:K19"/>
    <mergeCell ref="L19:P19"/>
    <mergeCell ref="Q19:R19"/>
    <mergeCell ref="W19:AA19"/>
    <mergeCell ref="W18:AA18"/>
    <mergeCell ref="AB18:AC18"/>
    <mergeCell ref="BP14:BU21"/>
    <mergeCell ref="C15:E15"/>
    <mergeCell ref="F15:L15"/>
    <mergeCell ref="M15:P15"/>
    <mergeCell ref="R15:U15"/>
    <mergeCell ref="X15:Z15"/>
    <mergeCell ref="AA15:AG15"/>
    <mergeCell ref="AH15:AK15"/>
    <mergeCell ref="AM15:AP15"/>
    <mergeCell ref="C16:E16"/>
    <mergeCell ref="AA14:AG14"/>
    <mergeCell ref="AH14:AK14"/>
    <mergeCell ref="AM14:AP14"/>
    <mergeCell ref="AS14:AY15"/>
    <mergeCell ref="BH14:BJ14"/>
    <mergeCell ref="BK14:BO14"/>
    <mergeCell ref="AM16:AP16"/>
    <mergeCell ref="BH19:BJ19"/>
    <mergeCell ref="BK19:BO19"/>
    <mergeCell ref="C21:AQ21"/>
    <mergeCell ref="AS21:BA21"/>
    <mergeCell ref="BB21:BF21"/>
    <mergeCell ref="AF18:AH19"/>
    <mergeCell ref="AI18:AO19"/>
    <mergeCell ref="AS16:BF16"/>
    <mergeCell ref="AS17:BF19"/>
    <mergeCell ref="C18:H18"/>
    <mergeCell ref="I18:K18"/>
    <mergeCell ref="L18:P18"/>
    <mergeCell ref="Q18:R18"/>
    <mergeCell ref="S18:V19"/>
    <mergeCell ref="AH13:AL13"/>
    <mergeCell ref="AM13:AQ13"/>
    <mergeCell ref="AS13:BF13"/>
    <mergeCell ref="F16:L16"/>
    <mergeCell ref="M16:P16"/>
    <mergeCell ref="R16:U16"/>
    <mergeCell ref="X16:Z16"/>
    <mergeCell ref="AA16:AG16"/>
    <mergeCell ref="AH16:AK16"/>
    <mergeCell ref="AB19:AC19"/>
    <mergeCell ref="AP18:AQ19"/>
    <mergeCell ref="BH13:BJ13"/>
    <mergeCell ref="BK13:BO13"/>
    <mergeCell ref="C14:E14"/>
    <mergeCell ref="F14:L14"/>
    <mergeCell ref="M14:P14"/>
    <mergeCell ref="R14:U14"/>
    <mergeCell ref="X14:Z14"/>
    <mergeCell ref="C13:E13"/>
    <mergeCell ref="F13:L13"/>
    <mergeCell ref="M13:Q13"/>
    <mergeCell ref="R13:V13"/>
    <mergeCell ref="X13:Z13"/>
    <mergeCell ref="AA13:AG13"/>
    <mergeCell ref="AS9:BF11"/>
    <mergeCell ref="B10:D11"/>
    <mergeCell ref="E10:V11"/>
    <mergeCell ref="W10:AP11"/>
    <mergeCell ref="BH10:BJ10"/>
    <mergeCell ref="BK10:BO10"/>
    <mergeCell ref="BH11:BJ11"/>
    <mergeCell ref="BK11:BO11"/>
    <mergeCell ref="AN7:AO8"/>
    <mergeCell ref="AP7:AQ8"/>
    <mergeCell ref="AS7:AY8"/>
    <mergeCell ref="AZ7:BF8"/>
    <mergeCell ref="BH7:BJ7"/>
    <mergeCell ref="BK7:BO7"/>
    <mergeCell ref="BH8:BJ8"/>
    <mergeCell ref="BK8:BO8"/>
    <mergeCell ref="BK6:BO6"/>
    <mergeCell ref="C7:F8"/>
    <mergeCell ref="G7:AC8"/>
    <mergeCell ref="AD7:AG8"/>
    <mergeCell ref="AH7:AK8"/>
    <mergeCell ref="AL7:AM8"/>
    <mergeCell ref="C5:F6"/>
    <mergeCell ref="G5:X6"/>
    <mergeCell ref="Y5:AC6"/>
    <mergeCell ref="AD5:AG6"/>
    <mergeCell ref="AH5:AI6"/>
    <mergeCell ref="AJ5:AK6"/>
    <mergeCell ref="O1:AC3"/>
    <mergeCell ref="AD1:AI1"/>
    <mergeCell ref="AJ1:AQ1"/>
    <mergeCell ref="BH1:BO1"/>
    <mergeCell ref="BP1:BU2"/>
    <mergeCell ref="B2:K3"/>
    <mergeCell ref="L2:N3"/>
    <mergeCell ref="AD2:AQ2"/>
    <mergeCell ref="AS2:AV3"/>
    <mergeCell ref="AW2:BE3"/>
    <mergeCell ref="BH2:BJ2"/>
    <mergeCell ref="BK2:BO2"/>
    <mergeCell ref="AD3:AQ3"/>
    <mergeCell ref="BH3:BJ3"/>
    <mergeCell ref="BK3:BO3"/>
    <mergeCell ref="BP3:BU13"/>
    <mergeCell ref="AL5:AM6"/>
    <mergeCell ref="AN5:AO6"/>
    <mergeCell ref="AP5:AQ6"/>
    <mergeCell ref="AS5:AY6"/>
    <mergeCell ref="AZ5:BF6"/>
    <mergeCell ref="BH5:BJ5"/>
    <mergeCell ref="BK5:BO5"/>
    <mergeCell ref="BH6:BJ6"/>
  </mergeCells>
  <phoneticPr fontId="1"/>
  <conditionalFormatting sqref="AD5:AQ6">
    <cfRule type="expression" dxfId="1" priority="2">
      <formula>$BK$8&lt;&gt;"OK"</formula>
    </cfRule>
  </conditionalFormatting>
  <conditionalFormatting sqref="AH7:AQ8">
    <cfRule type="expression" dxfId="0" priority="1">
      <formula>$BK$8&lt;&gt;"OK"</formula>
    </cfRule>
  </conditionalFormatting>
  <dataValidations count="10">
    <dataValidation type="list" allowBlank="1" showInputMessage="1" showErrorMessage="1" sqref="AS36" xr:uid="{E5379B98-FF1E-4633-ABDB-A710FEA6A1FE}">
      <formula1>"　,清算なし,別紙参照"</formula1>
    </dataValidation>
    <dataValidation type="list" allowBlank="1" showInputMessage="1" showErrorMessage="1" sqref="AS21:BA21" xr:uid="{5737A926-FA0D-487B-912E-44B34A9B279C}">
      <formula1>"　,前年度税額で清算（差額精算なし）,前年度税額で清算（差額精算あり）"</formula1>
    </dataValidation>
    <dataValidation type="custom" allowBlank="1" showInputMessage="1" showErrorMessage="1" error="引渡日をご確認ください" sqref="AN5:AO6" xr:uid="{BE1672AC-8DA0-41D1-9D9B-E24EA8EFF00A}">
      <formula1>AND(DAY(DATE(AD5,AJ5,AN5))=AN5,      DATE(AD5,AJ5,AN5)&gt;=DATE(AH7,AN7,1),      DATE(AD5,AJ5,AN5)&lt;=EDATE(DATE(AH7,AN7,1),12)-1)</formula1>
    </dataValidation>
    <dataValidation type="whole" allowBlank="1" showInputMessage="1" showErrorMessage="1" error="引渡日をご確認ください" sqref="AJ5:AK6" xr:uid="{C39A201A-1788-400E-8A7D-5A691362CEB8}">
      <formula1>1</formula1>
      <formula2>12</formula2>
    </dataValidation>
    <dataValidation type="whole" allowBlank="1" showInputMessage="1" showErrorMessage="1" error="引渡日をご確認ください" sqref="AD5:AG6" xr:uid="{92339E71-3D3B-460F-8DB2-63A346AE9344}">
      <formula1>2000</formula1>
      <formula2>2100</formula2>
    </dataValidation>
    <dataValidation type="list" allowBlank="1" showInputMessage="1" showErrorMessage="1" sqref="AS28 AS46" xr:uid="{AA70B15F-3176-456F-B089-90EFDE2CA7CF}">
      <formula1>"切捨て,切上げ,四捨五入"</formula1>
    </dataValidation>
    <dataValidation type="list" allowBlank="1" showInputMessage="1" showErrorMessage="1" sqref="AN7:AO8" xr:uid="{1BF7BC77-0476-44A8-8078-39A4A5BA9127}">
      <formula1>"1,4"</formula1>
    </dataValidation>
    <dataValidation type="list" allowBlank="1" showInputMessage="1" showErrorMessage="1" sqref="AS48" xr:uid="{9CA45575-91D5-4363-8314-CE39DC43E64B}">
      <formula1>"　,次月分"</formula1>
    </dataValidation>
    <dataValidation type="list" allowBlank="1" showInputMessage="1" showErrorMessage="1" sqref="AI41" xr:uid="{56D4CC2D-DABC-4EC0-8FD4-592CD1263B17}">
      <formula1>"　,前月,当月"</formula1>
    </dataValidation>
    <dataValidation type="list" allowBlank="1" showInputMessage="1" showErrorMessage="1" sqref="AI42:AN42" xr:uid="{755E6335-1402-4AEC-9CDF-DD6380C0A214}">
      <formula1>"　 ,口座振替,口座振込み,支払い"</formula1>
    </dataValidation>
  </dataValidations>
  <pageMargins left="0.59055118110236227" right="0.19685039370078741" top="0.59055118110236227" bottom="0.19685039370078741" header="0.19685039370078741" footer="0"/>
  <pageSetup paperSize="9" orientation="portrait" r:id="rId1"/>
  <headerFooter alignWithMargins="0">
    <oddFooter>&amp;R&amp;"メイリオ,レギュラー"&amp;10&amp;K00-023Copyright © 2026 スモエク All Rights Reserved.</oddFooter>
  </headerFooter>
  <ignoredErrors>
    <ignoredError sqref="AN5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FM</vt:lpstr>
      <vt:lpstr>入力例</vt:lpstr>
      <vt:lpstr>FM!Print_Area</vt:lpstr>
      <vt:lpstr>入力例!Print_Area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aniya</dc:creator>
  <cp:lastModifiedBy>スモエク</cp:lastModifiedBy>
  <cp:lastPrinted>2026-10-29T12:59:09Z</cp:lastPrinted>
  <dcterms:created xsi:type="dcterms:W3CDTF">1997-01-08T22:48:59Z</dcterms:created>
  <dcterms:modified xsi:type="dcterms:W3CDTF">2026-11-02T07:52:33Z</dcterms:modified>
</cp:coreProperties>
</file>